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410" activeTab="0"/>
  </bookViews>
  <sheets>
    <sheet name="user input" sheetId="1" r:id="rId1"/>
    <sheet name="box code" sheetId="2" r:id="rId2"/>
    <sheet name="code calculations" sheetId="3" r:id="rId3"/>
  </sheets>
  <definedNames/>
  <calcPr fullCalcOnLoad="1"/>
</workbook>
</file>

<file path=xl/sharedStrings.xml><?xml version="1.0" encoding="utf-8"?>
<sst xmlns="http://schemas.openxmlformats.org/spreadsheetml/2006/main" count="611" uniqueCount="18">
  <si>
    <t>flap</t>
  </si>
  <si>
    <t>J3</t>
  </si>
  <si>
    <t>cardboard thickness</t>
  </si>
  <si>
    <t>safe z clearance</t>
  </si>
  <si>
    <t>M3</t>
  </si>
  <si>
    <t>fillet radius</t>
  </si>
  <si>
    <t>CG,</t>
  </si>
  <si>
    <t>,1</t>
  </si>
  <si>
    <t>,-1</t>
  </si>
  <si>
    <t>..</t>
  </si>
  <si>
    <t>Flaps in Y</t>
  </si>
  <si>
    <t>Flaps in X</t>
  </si>
  <si>
    <t>Length</t>
  </si>
  <si>
    <t>Width</t>
  </si>
  <si>
    <t>Depth</t>
  </si>
  <si>
    <t>JH</t>
  </si>
  <si>
    <t>Blank Dimension in X</t>
  </si>
  <si>
    <t>Blank Dimension in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</si>
</sst>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2" borderId="0" xfId="0" applyFont="1" applyFill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790575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13"/>
  <sheetViews>
    <sheetView showGridLines="0" tabSelected="1" zoomScale="200" zoomScaleNormal="200" workbookViewId="0" topLeftCell="A1">
      <selection activeCell="B5" sqref="B5"/>
    </sheetView>
  </sheetViews>
  <sheetFormatPr defaultColWidth="9.140625" defaultRowHeight="12.75"/>
  <cols>
    <col min="1" max="1" width="22.8515625" style="0" bestFit="1" customWidth="1"/>
    <col min="2" max="2" width="9.00390625" style="0" bestFit="1" customWidth="1"/>
  </cols>
  <sheetData>
    <row r="1" s="3" customFormat="1" ht="66.75" customHeight="1"/>
    <row r="2" spans="1:2" s="3" customFormat="1" ht="15">
      <c r="A2" s="3" t="s">
        <v>12</v>
      </c>
      <c r="B2" s="4">
        <v>5</v>
      </c>
    </row>
    <row r="3" spans="1:2" s="3" customFormat="1" ht="15">
      <c r="A3" s="3" t="s">
        <v>13</v>
      </c>
      <c r="B3" s="4">
        <v>5</v>
      </c>
    </row>
    <row r="4" spans="1:2" s="3" customFormat="1" ht="15">
      <c r="A4" s="3" t="s">
        <v>14</v>
      </c>
      <c r="B4" s="4">
        <v>20</v>
      </c>
    </row>
    <row r="5" spans="1:2" s="3" customFormat="1" ht="15">
      <c r="A5" s="3" t="s">
        <v>2</v>
      </c>
      <c r="B5" s="4">
        <v>0.125</v>
      </c>
    </row>
    <row r="6" s="3" customFormat="1" ht="15"/>
    <row r="7" s="3" customFormat="1" ht="15"/>
    <row r="8" s="3" customFormat="1" ht="15"/>
    <row r="9" s="3" customFormat="1" ht="15"/>
    <row r="10" s="3" customFormat="1" ht="15"/>
    <row r="11" s="3" customFormat="1" ht="15"/>
    <row r="12" spans="1:2" s="3" customFormat="1" ht="15">
      <c r="A12" s="5" t="s">
        <v>16</v>
      </c>
      <c r="B12" s="5">
        <f>IF('code calculations'!B4=1,2*B2+2*B3+'code calculations'!B1,B4+B3)</f>
        <v>21.125</v>
      </c>
    </row>
    <row r="13" spans="1:2" s="3" customFormat="1" ht="15">
      <c r="A13" s="5" t="s">
        <v>17</v>
      </c>
      <c r="B13" s="5">
        <f>IF('code calculations'!B4=2,2*B2+2*B3+'code calculations'!B1,B4+B3)</f>
        <v>25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</sheetData>
  <sheetProtection password="C77A" sheet="1" objects="1" scenarios="1"/>
  <printOptions/>
  <pageMargins left="0.75" right="0.75" top="1" bottom="1" header="0.5" footer="0.5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11"/>
  <sheetViews>
    <sheetView workbookViewId="0" topLeftCell="A1">
      <selection activeCell="D63" sqref="D63"/>
    </sheetView>
  </sheetViews>
  <sheetFormatPr defaultColWidth="9.140625" defaultRowHeight="12.75"/>
  <sheetData>
    <row r="1" spans="1:6" ht="12.75">
      <c r="A1" t="str">
        <f>IF('code calculations'!$B$4=1,'code calculations'!A7,'code calculations'!H7)</f>
        <v>J3</v>
      </c>
      <c r="B1">
        <f>IF('code calculations'!$B$4=1,'code calculations'!B7,'code calculations'!I7)</f>
        <v>0.5625</v>
      </c>
      <c r="C1">
        <f>IF('code calculations'!$B$4=1,'code calculations'!C7,'code calculations'!J7)</f>
        <v>2.5</v>
      </c>
      <c r="D1">
        <f>IF('code calculations'!$B$4=1,'code calculations'!D7,'code calculations'!K7)</f>
        <v>0.225</v>
      </c>
      <c r="E1" t="str">
        <f>IF('code calculations'!$B$4=1,'code calculations'!E7,'code calculations'!L7)</f>
        <v>..</v>
      </c>
      <c r="F1" t="str">
        <f>IF('code calculations'!$B$4=1,'code calculations'!F7,'code calculations'!M7)</f>
        <v>..</v>
      </c>
    </row>
    <row r="2" spans="1:6" ht="12.75">
      <c r="A2" t="str">
        <f>IF('code calculations'!$B$4=1,'code calculations'!A8,'code calculations'!H8)</f>
        <v>M3</v>
      </c>
      <c r="B2">
        <f>IF('code calculations'!$B$4=1,'code calculations'!B8,'code calculations'!I8)</f>
        <v>0.5625</v>
      </c>
      <c r="C2">
        <f>IF('code calculations'!$B$4=1,'code calculations'!C8,'code calculations'!J8)</f>
        <v>2.5</v>
      </c>
      <c r="D2">
        <f>IF('code calculations'!$B$4=1,'code calculations'!D8,'code calculations'!K8)</f>
        <v>0</v>
      </c>
      <c r="E2" t="str">
        <f>IF('code calculations'!$B$4=1,'code calculations'!E8,'code calculations'!L8)</f>
        <v>..</v>
      </c>
      <c r="F2" t="str">
        <f>IF('code calculations'!$B$4=1,'code calculations'!F8,'code calculations'!M8)</f>
        <v>..</v>
      </c>
    </row>
    <row r="3" spans="1:6" ht="12.75">
      <c r="A3" t="str">
        <f>IF('code calculations'!$B$4=1,'code calculations'!A9,'code calculations'!H9)</f>
        <v>M3</v>
      </c>
      <c r="B3">
        <f>IF('code calculations'!$B$4=1,'code calculations'!B9,'code calculations'!I9)</f>
        <v>1.025</v>
      </c>
      <c r="C3">
        <f>IF('code calculations'!$B$4=1,'code calculations'!C9,'code calculations'!J9)</f>
        <v>2.5</v>
      </c>
      <c r="D3">
        <f>IF('code calculations'!$B$4=1,'code calculations'!D9,'code calculations'!K9)</f>
        <v>0</v>
      </c>
      <c r="E3" t="str">
        <f>IF('code calculations'!$B$4=1,'code calculations'!E9,'code calculations'!L9)</f>
        <v>..</v>
      </c>
      <c r="F3" t="str">
        <f>IF('code calculations'!$B$4=1,'code calculations'!F9,'code calculations'!M9)</f>
        <v>..</v>
      </c>
    </row>
    <row r="4" spans="1:6" ht="12.75">
      <c r="A4" t="str">
        <f>IF('code calculations'!$B$4=1,'code calculations'!A10,'code calculations'!H10)</f>
        <v>CG,</v>
      </c>
      <c r="B4">
        <f>IF('code calculations'!$B$4=1,'code calculations'!B10,'code calculations'!I10)</f>
        <v>1.225</v>
      </c>
      <c r="C4">
        <f>IF('code calculations'!$B$4=1,'code calculations'!C10,'code calculations'!J10)</f>
        <v>2.3</v>
      </c>
      <c r="D4">
        <f>IF('code calculations'!$B$4=1,'code calculations'!D10,'code calculations'!K10)</f>
        <v>0</v>
      </c>
      <c r="E4">
        <f>IF('code calculations'!$B$4=1,'code calculations'!E10,'code calculations'!L10)</f>
        <v>-0.2</v>
      </c>
      <c r="F4" t="str">
        <f>IF('code calculations'!$B$4=1,'code calculations'!F10,'code calculations'!M10)</f>
        <v>,1</v>
      </c>
    </row>
    <row r="5" spans="1:6" ht="12.75">
      <c r="A5" t="str">
        <f>IF('code calculations'!$B$4=1,'code calculations'!A11,'code calculations'!H11)</f>
        <v>M3</v>
      </c>
      <c r="B5">
        <f>IF('code calculations'!$B$4=1,'code calculations'!B11,'code calculations'!I11)</f>
        <v>1.225</v>
      </c>
      <c r="C5">
        <f>IF('code calculations'!$B$4=1,'code calculations'!C11,'code calculations'!J11)</f>
        <v>0.2</v>
      </c>
      <c r="D5">
        <f>IF('code calculations'!$B$4=1,'code calculations'!D11,'code calculations'!K11)</f>
        <v>0</v>
      </c>
      <c r="E5" t="str">
        <f>IF('code calculations'!$B$4=1,'code calculations'!E11,'code calculations'!L11)</f>
        <v>..</v>
      </c>
      <c r="F5" t="str">
        <f>IF('code calculations'!$B$4=1,'code calculations'!F11,'code calculations'!M11)</f>
        <v>..</v>
      </c>
    </row>
    <row r="6" spans="1:6" ht="12.75">
      <c r="A6" t="str">
        <f>IF('code calculations'!$B$4=1,'code calculations'!A12,'code calculations'!H12)</f>
        <v>CG,</v>
      </c>
      <c r="B6">
        <f>IF('code calculations'!$B$4=1,'code calculations'!B12,'code calculations'!I12)</f>
        <v>1.425</v>
      </c>
      <c r="C6">
        <f>IF('code calculations'!$B$4=1,'code calculations'!C12,'code calculations'!J12)</f>
        <v>0</v>
      </c>
      <c r="D6">
        <f>IF('code calculations'!$B$4=1,'code calculations'!D12,'code calculations'!K12)</f>
        <v>0.2</v>
      </c>
      <c r="E6">
        <f>IF('code calculations'!$B$4=1,'code calculations'!E12,'code calculations'!L12)</f>
        <v>0</v>
      </c>
      <c r="F6" t="str">
        <f>IF('code calculations'!$B$4=1,'code calculations'!F12,'code calculations'!M12)</f>
        <v>,-1</v>
      </c>
    </row>
    <row r="7" spans="1:6" ht="12.75">
      <c r="A7" t="str">
        <f>IF('code calculations'!$B$4=1,'code calculations'!A13,'code calculations'!H13)</f>
        <v>M3</v>
      </c>
      <c r="B7">
        <f>IF('code calculations'!$B$4=1,'code calculations'!B13,'code calculations'!I13)</f>
        <v>5.725</v>
      </c>
      <c r="C7">
        <f>IF('code calculations'!$B$4=1,'code calculations'!C13,'code calculations'!J13)</f>
        <v>0</v>
      </c>
      <c r="D7">
        <f>IF('code calculations'!$B$4=1,'code calculations'!D13,'code calculations'!K13)</f>
        <v>0</v>
      </c>
      <c r="E7" t="str">
        <f>IF('code calculations'!$B$4=1,'code calculations'!E13,'code calculations'!L13)</f>
        <v>..</v>
      </c>
      <c r="F7" t="str">
        <f>IF('code calculations'!$B$4=1,'code calculations'!F13,'code calculations'!M13)</f>
        <v>..</v>
      </c>
    </row>
    <row r="8" spans="1:6" ht="12.75">
      <c r="A8" t="str">
        <f>IF('code calculations'!$B$4=1,'code calculations'!A14,'code calculations'!H14)</f>
        <v>CG,</v>
      </c>
      <c r="B8">
        <f>IF('code calculations'!$B$4=1,'code calculations'!B14,'code calculations'!I14)</f>
        <v>5.925</v>
      </c>
      <c r="C8">
        <f>IF('code calculations'!$B$4=1,'code calculations'!C14,'code calculations'!J14)</f>
        <v>0.2</v>
      </c>
      <c r="D8">
        <f>IF('code calculations'!$B$4=1,'code calculations'!D14,'code calculations'!K14)</f>
        <v>0</v>
      </c>
      <c r="E8">
        <f>IF('code calculations'!$B$4=1,'code calculations'!E14,'code calculations'!L14)</f>
        <v>0.2</v>
      </c>
      <c r="F8" t="str">
        <f>IF('code calculations'!$B$4=1,'code calculations'!F14,'code calculations'!M14)</f>
        <v>,-1</v>
      </c>
    </row>
    <row r="9" spans="1:6" ht="12.75">
      <c r="A9" t="str">
        <f>IF('code calculations'!$B$4=1,'code calculations'!A15,'code calculations'!H15)</f>
        <v>M3</v>
      </c>
      <c r="B9">
        <f>IF('code calculations'!$B$4=1,'code calculations'!B15,'code calculations'!I15)</f>
        <v>5.925</v>
      </c>
      <c r="C9">
        <f>IF('code calculations'!$B$4=1,'code calculations'!C15,'code calculations'!J15)</f>
        <v>2.3</v>
      </c>
      <c r="D9">
        <f>IF('code calculations'!$B$4=1,'code calculations'!D15,'code calculations'!K15)</f>
        <v>0</v>
      </c>
      <c r="E9" t="str">
        <f>IF('code calculations'!$B$4=1,'code calculations'!E15,'code calculations'!L15)</f>
        <v>..</v>
      </c>
      <c r="F9" t="str">
        <f>IF('code calculations'!$B$4=1,'code calculations'!F15,'code calculations'!M15)</f>
        <v>..</v>
      </c>
    </row>
    <row r="10" spans="1:6" ht="12.75">
      <c r="A10" t="str">
        <f>IF('code calculations'!$B$4=1,'code calculations'!A16,'code calculations'!H16)</f>
        <v>CG,</v>
      </c>
      <c r="B10">
        <f>IF('code calculations'!$B$4=1,'code calculations'!B16,'code calculations'!I16)</f>
        <v>6.325</v>
      </c>
      <c r="C10">
        <f>IF('code calculations'!$B$4=1,'code calculations'!C16,'code calculations'!J16)</f>
        <v>2.3</v>
      </c>
      <c r="D10">
        <f>IF('code calculations'!$B$4=1,'code calculations'!D16,'code calculations'!K16)</f>
        <v>0.2</v>
      </c>
      <c r="E10">
        <f>IF('code calculations'!$B$4=1,'code calculations'!E16,'code calculations'!L16)</f>
        <v>0</v>
      </c>
      <c r="F10" t="str">
        <f>IF('code calculations'!$B$4=1,'code calculations'!F16,'code calculations'!M16)</f>
        <v>,1</v>
      </c>
    </row>
    <row r="11" spans="1:6" ht="12.75">
      <c r="A11" t="str">
        <f>IF('code calculations'!$B$4=1,'code calculations'!A17,'code calculations'!H17)</f>
        <v>M3</v>
      </c>
      <c r="B11">
        <f>IF('code calculations'!$B$4=1,'code calculations'!B17,'code calculations'!I17)</f>
        <v>6.325</v>
      </c>
      <c r="C11">
        <f>IF('code calculations'!$B$4=1,'code calculations'!C17,'code calculations'!J17)</f>
        <v>0.2</v>
      </c>
      <c r="D11">
        <f>IF('code calculations'!$B$4=1,'code calculations'!D17,'code calculations'!K17)</f>
        <v>0</v>
      </c>
      <c r="E11" t="str">
        <f>IF('code calculations'!$B$4=1,'code calculations'!E17,'code calculations'!L17)</f>
        <v>..</v>
      </c>
      <c r="F11" t="str">
        <f>IF('code calculations'!$B$4=1,'code calculations'!F17,'code calculations'!M17)</f>
        <v>..</v>
      </c>
    </row>
    <row r="12" spans="1:6" ht="12.75">
      <c r="A12" t="str">
        <f>IF('code calculations'!$B$4=1,'code calculations'!A18,'code calculations'!H18)</f>
        <v>CG,</v>
      </c>
      <c r="B12">
        <f>IF('code calculations'!$B$4=1,'code calculations'!B18,'code calculations'!I18)</f>
        <v>6.525</v>
      </c>
      <c r="C12">
        <f>IF('code calculations'!$B$4=1,'code calculations'!C18,'code calculations'!J18)</f>
        <v>0</v>
      </c>
      <c r="D12">
        <f>IF('code calculations'!$B$4=1,'code calculations'!D18,'code calculations'!K18)</f>
        <v>0.2</v>
      </c>
      <c r="E12">
        <f>IF('code calculations'!$B$4=1,'code calculations'!E18,'code calculations'!L18)</f>
        <v>0</v>
      </c>
      <c r="F12" t="str">
        <f>IF('code calculations'!$B$4=1,'code calculations'!F18,'code calculations'!M18)</f>
        <v>,-1</v>
      </c>
    </row>
    <row r="13" spans="1:6" ht="12.75">
      <c r="A13" t="str">
        <f>IF('code calculations'!$B$4=1,'code calculations'!A19,'code calculations'!H19)</f>
        <v>M3</v>
      </c>
      <c r="B13">
        <f>IF('code calculations'!$B$4=1,'code calculations'!B19,'code calculations'!I19)</f>
        <v>10.725</v>
      </c>
      <c r="C13">
        <f>IF('code calculations'!$B$4=1,'code calculations'!C19,'code calculations'!J19)</f>
        <v>0</v>
      </c>
      <c r="D13">
        <f>IF('code calculations'!$B$4=1,'code calculations'!D19,'code calculations'!K19)</f>
        <v>0</v>
      </c>
      <c r="E13" t="str">
        <f>IF('code calculations'!$B$4=1,'code calculations'!E19,'code calculations'!L19)</f>
        <v>..</v>
      </c>
      <c r="F13" t="str">
        <f>IF('code calculations'!$B$4=1,'code calculations'!F19,'code calculations'!M19)</f>
        <v>..</v>
      </c>
    </row>
    <row r="14" spans="1:6" ht="12.75">
      <c r="A14" t="str">
        <f>IF('code calculations'!$B$4=1,'code calculations'!A20,'code calculations'!H20)</f>
        <v>CG,</v>
      </c>
      <c r="B14">
        <f>IF('code calculations'!$B$4=1,'code calculations'!B20,'code calculations'!I20)</f>
        <v>10.925</v>
      </c>
      <c r="C14">
        <f>IF('code calculations'!$B$4=1,'code calculations'!C20,'code calculations'!J20)</f>
        <v>0.2</v>
      </c>
      <c r="D14">
        <f>IF('code calculations'!$B$4=1,'code calculations'!D20,'code calculations'!K20)</f>
        <v>0</v>
      </c>
      <c r="E14">
        <f>IF('code calculations'!$B$4=1,'code calculations'!E20,'code calculations'!L20)</f>
        <v>0.2</v>
      </c>
      <c r="F14" t="str">
        <f>IF('code calculations'!$B$4=1,'code calculations'!F20,'code calculations'!M20)</f>
        <v>,-1</v>
      </c>
    </row>
    <row r="15" spans="1:6" ht="12.75">
      <c r="A15" t="str">
        <f>IF('code calculations'!$B$4=1,'code calculations'!A21,'code calculations'!H21)</f>
        <v>M3</v>
      </c>
      <c r="B15">
        <f>IF('code calculations'!$B$4=1,'code calculations'!B21,'code calculations'!I21)</f>
        <v>10.925</v>
      </c>
      <c r="C15">
        <f>IF('code calculations'!$B$4=1,'code calculations'!C21,'code calculations'!J21)</f>
        <v>2.3</v>
      </c>
      <c r="D15">
        <f>IF('code calculations'!$B$4=1,'code calculations'!D21,'code calculations'!K21)</f>
        <v>0</v>
      </c>
      <c r="E15" t="str">
        <f>IF('code calculations'!$B$4=1,'code calculations'!E21,'code calculations'!L21)</f>
        <v>..</v>
      </c>
      <c r="F15" t="str">
        <f>IF('code calculations'!$B$4=1,'code calculations'!F21,'code calculations'!M21)</f>
        <v>..</v>
      </c>
    </row>
    <row r="16" spans="1:6" ht="12.75">
      <c r="A16" t="str">
        <f>IF('code calculations'!$B$4=1,'code calculations'!A22,'code calculations'!H22)</f>
        <v>CG,</v>
      </c>
      <c r="B16">
        <f>IF('code calculations'!$B$4=1,'code calculations'!B22,'code calculations'!I22)</f>
        <v>11.325</v>
      </c>
      <c r="C16">
        <f>IF('code calculations'!$B$4=1,'code calculations'!C22,'code calculations'!J22)</f>
        <v>2.3</v>
      </c>
      <c r="D16">
        <f>IF('code calculations'!$B$4=1,'code calculations'!D22,'code calculations'!K22)</f>
        <v>0.2</v>
      </c>
      <c r="E16">
        <f>IF('code calculations'!$B$4=1,'code calculations'!E22,'code calculations'!L22)</f>
        <v>0</v>
      </c>
      <c r="F16" t="str">
        <f>IF('code calculations'!$B$4=1,'code calculations'!F22,'code calculations'!M22)</f>
        <v>,1</v>
      </c>
    </row>
    <row r="17" spans="1:6" ht="12.75">
      <c r="A17" t="str">
        <f>IF('code calculations'!$B$4=1,'code calculations'!A23,'code calculations'!H23)</f>
        <v>M3</v>
      </c>
      <c r="B17">
        <f>IF('code calculations'!$B$4=1,'code calculations'!B23,'code calculations'!I23)</f>
        <v>11.325</v>
      </c>
      <c r="C17">
        <f>IF('code calculations'!$B$4=1,'code calculations'!C23,'code calculations'!J23)</f>
        <v>0.2</v>
      </c>
      <c r="D17">
        <f>IF('code calculations'!$B$4=1,'code calculations'!D23,'code calculations'!K23)</f>
        <v>0</v>
      </c>
      <c r="E17" t="str">
        <f>IF('code calculations'!$B$4=1,'code calculations'!E23,'code calculations'!L23)</f>
        <v>..</v>
      </c>
      <c r="F17" t="str">
        <f>IF('code calculations'!$B$4=1,'code calculations'!F23,'code calculations'!M23)</f>
        <v>..</v>
      </c>
    </row>
    <row r="18" spans="1:6" ht="12.75">
      <c r="A18" t="str">
        <f>IF('code calculations'!$B$4=1,'code calculations'!A24,'code calculations'!H24)</f>
        <v>CG,</v>
      </c>
      <c r="B18">
        <f>IF('code calculations'!$B$4=1,'code calculations'!B24,'code calculations'!I24)</f>
        <v>11.525</v>
      </c>
      <c r="C18">
        <f>IF('code calculations'!$B$4=1,'code calculations'!C24,'code calculations'!J24)</f>
        <v>0</v>
      </c>
      <c r="D18">
        <f>IF('code calculations'!$B$4=1,'code calculations'!D24,'code calculations'!K24)</f>
        <v>0.2</v>
      </c>
      <c r="E18">
        <f>IF('code calculations'!$B$4=1,'code calculations'!E24,'code calculations'!L24)</f>
        <v>0</v>
      </c>
      <c r="F18" t="str">
        <f>IF('code calculations'!$B$4=1,'code calculations'!F24,'code calculations'!M24)</f>
        <v>,-1</v>
      </c>
    </row>
    <row r="19" spans="1:6" ht="12.75">
      <c r="A19" t="str">
        <f>IF('code calculations'!$B$4=1,'code calculations'!A25,'code calculations'!H25)</f>
        <v>M3</v>
      </c>
      <c r="B19">
        <f>IF('code calculations'!$B$4=1,'code calculations'!B25,'code calculations'!I25)</f>
        <v>15.725</v>
      </c>
      <c r="C19">
        <f>IF('code calculations'!$B$4=1,'code calculations'!C25,'code calculations'!J25)</f>
        <v>0</v>
      </c>
      <c r="D19">
        <f>IF('code calculations'!$B$4=1,'code calculations'!D25,'code calculations'!K25)</f>
        <v>0</v>
      </c>
      <c r="E19" t="str">
        <f>IF('code calculations'!$B$4=1,'code calculations'!E25,'code calculations'!L25)</f>
        <v>..</v>
      </c>
      <c r="F19" t="str">
        <f>IF('code calculations'!$B$4=1,'code calculations'!F25,'code calculations'!M25)</f>
        <v>..</v>
      </c>
    </row>
    <row r="20" spans="1:6" ht="12.75">
      <c r="A20" t="str">
        <f>IF('code calculations'!$B$4=1,'code calculations'!A26,'code calculations'!H26)</f>
        <v>CG,</v>
      </c>
      <c r="B20">
        <f>IF('code calculations'!$B$4=1,'code calculations'!B26,'code calculations'!I26)</f>
        <v>15.925</v>
      </c>
      <c r="C20">
        <f>IF('code calculations'!$B$4=1,'code calculations'!C26,'code calculations'!J26)</f>
        <v>0.2</v>
      </c>
      <c r="D20">
        <f>IF('code calculations'!$B$4=1,'code calculations'!D26,'code calculations'!K26)</f>
        <v>0</v>
      </c>
      <c r="E20">
        <f>IF('code calculations'!$B$4=1,'code calculations'!E26,'code calculations'!L26)</f>
        <v>0.2</v>
      </c>
      <c r="F20" t="str">
        <f>IF('code calculations'!$B$4=1,'code calculations'!F26,'code calculations'!M26)</f>
        <v>,-1</v>
      </c>
    </row>
    <row r="21" spans="1:6" ht="12.75">
      <c r="A21" t="str">
        <f>IF('code calculations'!$B$4=1,'code calculations'!A27,'code calculations'!H27)</f>
        <v>M3</v>
      </c>
      <c r="B21">
        <f>IF('code calculations'!$B$4=1,'code calculations'!B27,'code calculations'!I27)</f>
        <v>15.925</v>
      </c>
      <c r="C21">
        <f>IF('code calculations'!$B$4=1,'code calculations'!C27,'code calculations'!J27)</f>
        <v>2.3</v>
      </c>
      <c r="D21">
        <f>IF('code calculations'!$B$4=1,'code calculations'!D27,'code calculations'!K27)</f>
        <v>0</v>
      </c>
      <c r="E21" t="str">
        <f>IF('code calculations'!$B$4=1,'code calculations'!E27,'code calculations'!L27)</f>
        <v>..</v>
      </c>
      <c r="F21" t="str">
        <f>IF('code calculations'!$B$4=1,'code calculations'!F27,'code calculations'!M27)</f>
        <v>..</v>
      </c>
    </row>
    <row r="22" spans="1:6" ht="12.75">
      <c r="A22" t="str">
        <f>IF('code calculations'!$B$4=1,'code calculations'!A28,'code calculations'!H28)</f>
        <v>CG,</v>
      </c>
      <c r="B22">
        <f>IF('code calculations'!$B$4=1,'code calculations'!B28,'code calculations'!I28)</f>
        <v>16.325</v>
      </c>
      <c r="C22">
        <f>IF('code calculations'!$B$4=1,'code calculations'!C28,'code calculations'!J28)</f>
        <v>2.3</v>
      </c>
      <c r="D22">
        <f>IF('code calculations'!$B$4=1,'code calculations'!D28,'code calculations'!K28)</f>
        <v>0.2</v>
      </c>
      <c r="E22">
        <f>IF('code calculations'!$B$4=1,'code calculations'!E28,'code calculations'!L28)</f>
        <v>0</v>
      </c>
      <c r="F22" t="str">
        <f>IF('code calculations'!$B$4=1,'code calculations'!F28,'code calculations'!M28)</f>
        <v>,1</v>
      </c>
    </row>
    <row r="23" spans="1:6" ht="12.75">
      <c r="A23" t="str">
        <f>IF('code calculations'!$B$4=1,'code calculations'!A29,'code calculations'!H29)</f>
        <v>M3</v>
      </c>
      <c r="B23">
        <f>IF('code calculations'!$B$4=1,'code calculations'!B29,'code calculations'!I29)</f>
        <v>16.325</v>
      </c>
      <c r="C23">
        <f>IF('code calculations'!$B$4=1,'code calculations'!C29,'code calculations'!J29)</f>
        <v>0.2</v>
      </c>
      <c r="D23">
        <f>IF('code calculations'!$B$4=1,'code calculations'!D29,'code calculations'!K29)</f>
        <v>0</v>
      </c>
      <c r="E23" t="str">
        <f>IF('code calculations'!$B$4=1,'code calculations'!E29,'code calculations'!L29)</f>
        <v>..</v>
      </c>
      <c r="F23" t="str">
        <f>IF('code calculations'!$B$4=1,'code calculations'!F29,'code calculations'!M29)</f>
        <v>..</v>
      </c>
    </row>
    <row r="24" spans="1:6" ht="12.75">
      <c r="A24" t="str">
        <f>IF('code calculations'!$B$4=1,'code calculations'!A30,'code calculations'!H30)</f>
        <v>CG,</v>
      </c>
      <c r="B24">
        <f>IF('code calculations'!$B$4=1,'code calculations'!B30,'code calculations'!I30)</f>
        <v>16.525</v>
      </c>
      <c r="C24">
        <f>IF('code calculations'!$B$4=1,'code calculations'!C30,'code calculations'!J30)</f>
        <v>0</v>
      </c>
      <c r="D24">
        <f>IF('code calculations'!$B$4=1,'code calculations'!D30,'code calculations'!K30)</f>
        <v>0.2</v>
      </c>
      <c r="E24">
        <f>IF('code calculations'!$B$4=1,'code calculations'!E30,'code calculations'!L30)</f>
        <v>0</v>
      </c>
      <c r="F24" t="str">
        <f>IF('code calculations'!$B$4=1,'code calculations'!F30,'code calculations'!M30)</f>
        <v>,-1</v>
      </c>
    </row>
    <row r="25" spans="1:6" ht="12.75">
      <c r="A25" t="str">
        <f>IF('code calculations'!$B$4=1,'code calculations'!A31,'code calculations'!H31)</f>
        <v>M3</v>
      </c>
      <c r="B25">
        <f>IF('code calculations'!$B$4=1,'code calculations'!B31,'code calculations'!I31)</f>
        <v>20.925</v>
      </c>
      <c r="C25">
        <f>IF('code calculations'!$B$4=1,'code calculations'!C31,'code calculations'!J31)</f>
        <v>0</v>
      </c>
      <c r="D25">
        <f>IF('code calculations'!$B$4=1,'code calculations'!D31,'code calculations'!K31)</f>
        <v>0</v>
      </c>
      <c r="E25" t="str">
        <f>IF('code calculations'!$B$4=1,'code calculations'!E31,'code calculations'!L31)</f>
        <v>..</v>
      </c>
      <c r="F25" t="str">
        <f>IF('code calculations'!$B$4=1,'code calculations'!F31,'code calculations'!M31)</f>
        <v>..</v>
      </c>
    </row>
    <row r="26" spans="1:6" ht="12.75">
      <c r="A26" t="str">
        <f>IF('code calculations'!$B$4=1,'code calculations'!A32,'code calculations'!H32)</f>
        <v>CG,</v>
      </c>
      <c r="B26">
        <f>IF('code calculations'!$B$4=1,'code calculations'!B32,'code calculations'!I32)</f>
        <v>21.125</v>
      </c>
      <c r="C26">
        <f>IF('code calculations'!$B$4=1,'code calculations'!C32,'code calculations'!J32)</f>
        <v>0.2</v>
      </c>
      <c r="D26">
        <f>IF('code calculations'!$B$4=1,'code calculations'!D32,'code calculations'!K32)</f>
        <v>0</v>
      </c>
      <c r="E26">
        <f>IF('code calculations'!$B$4=1,'code calculations'!E32,'code calculations'!L32)</f>
        <v>0.2</v>
      </c>
      <c r="F26" t="str">
        <f>IF('code calculations'!$B$4=1,'code calculations'!F32,'code calculations'!M32)</f>
        <v>,-1</v>
      </c>
    </row>
    <row r="27" spans="1:6" ht="12.75">
      <c r="A27" t="str">
        <f>IF('code calculations'!$B$4=1,'code calculations'!A33,'code calculations'!H33)</f>
        <v>M3</v>
      </c>
      <c r="B27">
        <f>IF('code calculations'!$B$4=1,'code calculations'!B33,'code calculations'!I33)</f>
        <v>21.125</v>
      </c>
      <c r="C27">
        <f>IF('code calculations'!$B$4=1,'code calculations'!C33,'code calculations'!J33)</f>
        <v>24.8</v>
      </c>
      <c r="D27">
        <f>IF('code calculations'!$B$4=1,'code calculations'!D33,'code calculations'!K33)</f>
        <v>0</v>
      </c>
      <c r="E27" t="str">
        <f>IF('code calculations'!$B$4=1,'code calculations'!E33,'code calculations'!L33)</f>
        <v>..</v>
      </c>
      <c r="F27" t="str">
        <f>IF('code calculations'!$B$4=1,'code calculations'!F33,'code calculations'!M33)</f>
        <v>..</v>
      </c>
    </row>
    <row r="28" spans="1:6" ht="12.75">
      <c r="A28" t="str">
        <f>IF('code calculations'!$B$4=1,'code calculations'!A34,'code calculations'!H34)</f>
        <v>CG,</v>
      </c>
      <c r="B28">
        <f>IF('code calculations'!$B$4=1,'code calculations'!B34,'code calculations'!I34)</f>
        <v>20.925</v>
      </c>
      <c r="C28">
        <f>IF('code calculations'!$B$4=1,'code calculations'!C34,'code calculations'!J34)</f>
        <v>25</v>
      </c>
      <c r="D28">
        <f>IF('code calculations'!$B$4=1,'code calculations'!D34,'code calculations'!K34)</f>
        <v>-0.2</v>
      </c>
      <c r="E28">
        <f>IF('code calculations'!$B$4=1,'code calculations'!E34,'code calculations'!L34)</f>
        <v>0</v>
      </c>
      <c r="F28" t="str">
        <f>IF('code calculations'!$B$4=1,'code calculations'!F34,'code calculations'!M34)</f>
        <v>,-1</v>
      </c>
    </row>
    <row r="29" spans="1:6" ht="12.75">
      <c r="A29" t="str">
        <f>IF('code calculations'!$B$4=1,'code calculations'!A35,'code calculations'!H35)</f>
        <v>M3</v>
      </c>
      <c r="B29">
        <f>IF('code calculations'!$B$4=1,'code calculations'!B35,'code calculations'!I35)</f>
        <v>16.525</v>
      </c>
      <c r="C29">
        <f>IF('code calculations'!$B$4=1,'code calculations'!C35,'code calculations'!J35)</f>
        <v>25</v>
      </c>
      <c r="D29">
        <f>IF('code calculations'!$B$4=1,'code calculations'!D35,'code calculations'!K35)</f>
        <v>0</v>
      </c>
      <c r="E29" t="str">
        <f>IF('code calculations'!$B$4=1,'code calculations'!E35,'code calculations'!L35)</f>
        <v>..</v>
      </c>
      <c r="F29" t="str">
        <f>IF('code calculations'!$B$4=1,'code calculations'!F35,'code calculations'!M35)</f>
        <v>..</v>
      </c>
    </row>
    <row r="30" spans="1:6" ht="12.75">
      <c r="A30" t="str">
        <f>IF('code calculations'!$B$4=1,'code calculations'!A36,'code calculations'!H36)</f>
        <v>CG,</v>
      </c>
      <c r="B30">
        <f>IF('code calculations'!$B$4=1,'code calculations'!B36,'code calculations'!I36)</f>
        <v>16.325</v>
      </c>
      <c r="C30">
        <f>IF('code calculations'!$B$4=1,'code calculations'!C36,'code calculations'!J36)</f>
        <v>24.8</v>
      </c>
      <c r="D30">
        <f>IF('code calculations'!$B$4=1,'code calculations'!D36,'code calculations'!K36)</f>
        <v>0</v>
      </c>
      <c r="E30">
        <f>IF('code calculations'!$B$4=1,'code calculations'!E36,'code calculations'!L36)</f>
        <v>-0.2</v>
      </c>
      <c r="F30" t="str">
        <f>IF('code calculations'!$B$4=1,'code calculations'!F36,'code calculations'!M36)</f>
        <v>,-1</v>
      </c>
    </row>
    <row r="31" spans="1:6" ht="12.75">
      <c r="A31" t="str">
        <f>IF('code calculations'!$B$4=1,'code calculations'!A37,'code calculations'!H37)</f>
        <v>M3</v>
      </c>
      <c r="B31">
        <f>IF('code calculations'!$B$4=1,'code calculations'!B37,'code calculations'!I37)</f>
        <v>16.325</v>
      </c>
      <c r="C31">
        <f>IF('code calculations'!$B$4=1,'code calculations'!C37,'code calculations'!J37)</f>
        <v>22.7</v>
      </c>
      <c r="D31">
        <f>IF('code calculations'!$B$4=1,'code calculations'!D37,'code calculations'!K37)</f>
        <v>0</v>
      </c>
      <c r="E31" t="str">
        <f>IF('code calculations'!$B$4=1,'code calculations'!E37,'code calculations'!L37)</f>
        <v>..</v>
      </c>
      <c r="F31" t="str">
        <f>IF('code calculations'!$B$4=1,'code calculations'!F37,'code calculations'!M37)</f>
        <v>..</v>
      </c>
    </row>
    <row r="32" spans="1:6" ht="12.75">
      <c r="A32" t="str">
        <f>IF('code calculations'!$B$4=1,'code calculations'!A38,'code calculations'!H38)</f>
        <v>CG,</v>
      </c>
      <c r="B32">
        <f>IF('code calculations'!$B$4=1,'code calculations'!B38,'code calculations'!I38)</f>
        <v>15.925</v>
      </c>
      <c r="C32">
        <f>IF('code calculations'!$B$4=1,'code calculations'!C38,'code calculations'!J38)</f>
        <v>22.7</v>
      </c>
      <c r="D32">
        <f>IF('code calculations'!$B$4=1,'code calculations'!D38,'code calculations'!K38)</f>
        <v>-0.2</v>
      </c>
      <c r="E32">
        <f>IF('code calculations'!$B$4=1,'code calculations'!E38,'code calculations'!L38)</f>
        <v>0</v>
      </c>
      <c r="F32" t="str">
        <f>IF('code calculations'!$B$4=1,'code calculations'!F38,'code calculations'!M38)</f>
        <v>,1</v>
      </c>
    </row>
    <row r="33" spans="1:6" ht="12.75">
      <c r="A33" t="str">
        <f>IF('code calculations'!$B$4=1,'code calculations'!A39,'code calculations'!H39)</f>
        <v>M3</v>
      </c>
      <c r="B33">
        <f>IF('code calculations'!$B$4=1,'code calculations'!B39,'code calculations'!I39)</f>
        <v>15.925</v>
      </c>
      <c r="C33">
        <f>IF('code calculations'!$B$4=1,'code calculations'!C39,'code calculations'!J39)</f>
        <v>24.8</v>
      </c>
      <c r="D33">
        <f>IF('code calculations'!$B$4=1,'code calculations'!D39,'code calculations'!K39)</f>
        <v>0</v>
      </c>
      <c r="E33" t="str">
        <f>IF('code calculations'!$B$4=1,'code calculations'!E39,'code calculations'!L39)</f>
        <v>..</v>
      </c>
      <c r="F33" t="str">
        <f>IF('code calculations'!$B$4=1,'code calculations'!F39,'code calculations'!M39)</f>
        <v>..</v>
      </c>
    </row>
    <row r="34" spans="1:6" ht="12.75">
      <c r="A34" t="str">
        <f>IF('code calculations'!$B$4=1,'code calculations'!A40,'code calculations'!H40)</f>
        <v>CG,</v>
      </c>
      <c r="B34">
        <f>IF('code calculations'!$B$4=1,'code calculations'!B40,'code calculations'!I40)</f>
        <v>15.725</v>
      </c>
      <c r="C34">
        <f>IF('code calculations'!$B$4=1,'code calculations'!C40,'code calculations'!J40)</f>
        <v>25</v>
      </c>
      <c r="D34">
        <f>IF('code calculations'!$B$4=1,'code calculations'!D40,'code calculations'!K40)</f>
        <v>-0.2</v>
      </c>
      <c r="E34">
        <f>IF('code calculations'!$B$4=1,'code calculations'!E40,'code calculations'!L40)</f>
        <v>0</v>
      </c>
      <c r="F34" t="str">
        <f>IF('code calculations'!$B$4=1,'code calculations'!F40,'code calculations'!M40)</f>
        <v>,-1</v>
      </c>
    </row>
    <row r="35" spans="1:6" ht="12.75">
      <c r="A35" t="str">
        <f>IF('code calculations'!$B$4=1,'code calculations'!A41,'code calculations'!H41)</f>
        <v>M3</v>
      </c>
      <c r="B35">
        <f>IF('code calculations'!$B$4=1,'code calculations'!B41,'code calculations'!I41)</f>
        <v>11.525</v>
      </c>
      <c r="C35">
        <f>IF('code calculations'!$B$4=1,'code calculations'!C41,'code calculations'!J41)</f>
        <v>25</v>
      </c>
      <c r="D35">
        <f>IF('code calculations'!$B$4=1,'code calculations'!D41,'code calculations'!K41)</f>
        <v>0</v>
      </c>
      <c r="E35" t="str">
        <f>IF('code calculations'!$B$4=1,'code calculations'!E41,'code calculations'!L41)</f>
        <v>..</v>
      </c>
      <c r="F35" t="str">
        <f>IF('code calculations'!$B$4=1,'code calculations'!F41,'code calculations'!M41)</f>
        <v>..</v>
      </c>
    </row>
    <row r="36" spans="1:6" ht="12.75">
      <c r="A36" t="str">
        <f>IF('code calculations'!$B$4=1,'code calculations'!A42,'code calculations'!H42)</f>
        <v>CG,</v>
      </c>
      <c r="B36">
        <f>IF('code calculations'!$B$4=1,'code calculations'!B42,'code calculations'!I42)</f>
        <v>11.325</v>
      </c>
      <c r="C36">
        <f>IF('code calculations'!$B$4=1,'code calculations'!C42,'code calculations'!J42)</f>
        <v>24.8</v>
      </c>
      <c r="D36">
        <f>IF('code calculations'!$B$4=1,'code calculations'!D42,'code calculations'!K42)</f>
        <v>0</v>
      </c>
      <c r="E36">
        <f>IF('code calculations'!$B$4=1,'code calculations'!E42,'code calculations'!L42)</f>
        <v>-0.2</v>
      </c>
      <c r="F36" t="str">
        <f>IF('code calculations'!$B$4=1,'code calculations'!F42,'code calculations'!M42)</f>
        <v>,-1</v>
      </c>
    </row>
    <row r="37" spans="1:6" ht="12.75">
      <c r="A37" t="str">
        <f>IF('code calculations'!$B$4=1,'code calculations'!A43,'code calculations'!H43)</f>
        <v>M3</v>
      </c>
      <c r="B37">
        <f>IF('code calculations'!$B$4=1,'code calculations'!B43,'code calculations'!I43)</f>
        <v>11.325</v>
      </c>
      <c r="C37">
        <f>IF('code calculations'!$B$4=1,'code calculations'!C43,'code calculations'!J43)</f>
        <v>22.7</v>
      </c>
      <c r="D37">
        <f>IF('code calculations'!$B$4=1,'code calculations'!D43,'code calculations'!K43)</f>
        <v>0</v>
      </c>
      <c r="E37" t="str">
        <f>IF('code calculations'!$B$4=1,'code calculations'!E43,'code calculations'!L43)</f>
        <v>..</v>
      </c>
      <c r="F37" t="str">
        <f>IF('code calculations'!$B$4=1,'code calculations'!F43,'code calculations'!M43)</f>
        <v>..</v>
      </c>
    </row>
    <row r="38" spans="1:6" ht="12.75">
      <c r="A38" t="str">
        <f>IF('code calculations'!$B$4=1,'code calculations'!A44,'code calculations'!H44)</f>
        <v>CG,</v>
      </c>
      <c r="B38">
        <f>IF('code calculations'!$B$4=1,'code calculations'!B44,'code calculations'!I44)</f>
        <v>10.925</v>
      </c>
      <c r="C38">
        <f>IF('code calculations'!$B$4=1,'code calculations'!C44,'code calculations'!J44)</f>
        <v>22.7</v>
      </c>
      <c r="D38">
        <f>IF('code calculations'!$B$4=1,'code calculations'!D44,'code calculations'!K44)</f>
        <v>-0.2</v>
      </c>
      <c r="E38">
        <f>IF('code calculations'!$B$4=1,'code calculations'!E44,'code calculations'!L44)</f>
        <v>0</v>
      </c>
      <c r="F38" t="str">
        <f>IF('code calculations'!$B$4=1,'code calculations'!F44,'code calculations'!M44)</f>
        <v>,1</v>
      </c>
    </row>
    <row r="39" spans="1:6" ht="12.75">
      <c r="A39" t="str">
        <f>IF('code calculations'!$B$4=1,'code calculations'!A45,'code calculations'!H45)</f>
        <v>M3</v>
      </c>
      <c r="B39">
        <f>IF('code calculations'!$B$4=1,'code calculations'!B45,'code calculations'!I45)</f>
        <v>10.925</v>
      </c>
      <c r="C39">
        <f>IF('code calculations'!$B$4=1,'code calculations'!C45,'code calculations'!J45)</f>
        <v>24.8</v>
      </c>
      <c r="D39">
        <f>IF('code calculations'!$B$4=1,'code calculations'!D45,'code calculations'!K45)</f>
        <v>0</v>
      </c>
      <c r="E39" t="str">
        <f>IF('code calculations'!$B$4=1,'code calculations'!E45,'code calculations'!L45)</f>
        <v>..</v>
      </c>
      <c r="F39" t="str">
        <f>IF('code calculations'!$B$4=1,'code calculations'!F45,'code calculations'!M45)</f>
        <v>..</v>
      </c>
    </row>
    <row r="40" spans="1:6" ht="12.75">
      <c r="A40" t="str">
        <f>IF('code calculations'!$B$4=1,'code calculations'!A46,'code calculations'!H46)</f>
        <v>CG,</v>
      </c>
      <c r="B40">
        <f>IF('code calculations'!$B$4=1,'code calculations'!B46,'code calculations'!I46)</f>
        <v>10.725</v>
      </c>
      <c r="C40">
        <f>IF('code calculations'!$B$4=1,'code calculations'!C46,'code calculations'!J46)</f>
        <v>25</v>
      </c>
      <c r="D40">
        <f>IF('code calculations'!$B$4=1,'code calculations'!D46,'code calculations'!K46)</f>
        <v>-0.2</v>
      </c>
      <c r="E40">
        <f>IF('code calculations'!$B$4=1,'code calculations'!E46,'code calculations'!L46)</f>
        <v>0</v>
      </c>
      <c r="F40" t="str">
        <f>IF('code calculations'!$B$4=1,'code calculations'!F46,'code calculations'!M46)</f>
        <v>,-1</v>
      </c>
    </row>
    <row r="41" spans="1:6" ht="12.75">
      <c r="A41" t="str">
        <f>IF('code calculations'!$B$4=1,'code calculations'!A47,'code calculations'!H47)</f>
        <v>M3</v>
      </c>
      <c r="B41">
        <f>IF('code calculations'!$B$4=1,'code calculations'!B47,'code calculations'!I47)</f>
        <v>6.525</v>
      </c>
      <c r="C41">
        <f>IF('code calculations'!$B$4=1,'code calculations'!C47,'code calculations'!J47)</f>
        <v>25</v>
      </c>
      <c r="D41">
        <f>IF('code calculations'!$B$4=1,'code calculations'!D47,'code calculations'!K47)</f>
        <v>0</v>
      </c>
      <c r="E41" t="str">
        <f>IF('code calculations'!$B$4=1,'code calculations'!E47,'code calculations'!L47)</f>
        <v>..</v>
      </c>
      <c r="F41" t="str">
        <f>IF('code calculations'!$B$4=1,'code calculations'!F47,'code calculations'!M47)</f>
        <v>..</v>
      </c>
    </row>
    <row r="42" spans="1:6" ht="12.75">
      <c r="A42" t="str">
        <f>IF('code calculations'!$B$4=1,'code calculations'!A48,'code calculations'!H48)</f>
        <v>CG,</v>
      </c>
      <c r="B42">
        <f>IF('code calculations'!$B$4=1,'code calculations'!B48,'code calculations'!I48)</f>
        <v>6.325</v>
      </c>
      <c r="C42">
        <f>IF('code calculations'!$B$4=1,'code calculations'!C48,'code calculations'!J48)</f>
        <v>24.8</v>
      </c>
      <c r="D42">
        <f>IF('code calculations'!$B$4=1,'code calculations'!D48,'code calculations'!K48)</f>
        <v>0</v>
      </c>
      <c r="E42">
        <f>IF('code calculations'!$B$4=1,'code calculations'!E48,'code calculations'!L48)</f>
        <v>-0.2</v>
      </c>
      <c r="F42" t="str">
        <f>IF('code calculations'!$B$4=1,'code calculations'!F48,'code calculations'!M48)</f>
        <v>,-1</v>
      </c>
    </row>
    <row r="43" spans="1:6" ht="12.75">
      <c r="A43" t="str">
        <f>IF('code calculations'!$B$4=1,'code calculations'!A49,'code calculations'!H49)</f>
        <v>M3</v>
      </c>
      <c r="B43">
        <f>IF('code calculations'!$B$4=1,'code calculations'!B49,'code calculations'!I49)</f>
        <v>6.325</v>
      </c>
      <c r="C43">
        <f>IF('code calculations'!$B$4=1,'code calculations'!C49,'code calculations'!J49)</f>
        <v>22.7</v>
      </c>
      <c r="D43">
        <f>IF('code calculations'!$B$4=1,'code calculations'!D49,'code calculations'!K49)</f>
        <v>0</v>
      </c>
      <c r="E43" t="str">
        <f>IF('code calculations'!$B$4=1,'code calculations'!E49,'code calculations'!L49)</f>
        <v>..</v>
      </c>
      <c r="F43" t="str">
        <f>IF('code calculations'!$B$4=1,'code calculations'!F49,'code calculations'!M49)</f>
        <v>..</v>
      </c>
    </row>
    <row r="44" spans="1:6" ht="12.75">
      <c r="A44" t="str">
        <f>IF('code calculations'!$B$4=1,'code calculations'!A50,'code calculations'!H50)</f>
        <v>CG,</v>
      </c>
      <c r="B44">
        <f>IF('code calculations'!$B$4=1,'code calculations'!B50,'code calculations'!I50)</f>
        <v>5.925</v>
      </c>
      <c r="C44">
        <f>IF('code calculations'!$B$4=1,'code calculations'!C50,'code calculations'!J50)</f>
        <v>22.7</v>
      </c>
      <c r="D44">
        <f>IF('code calculations'!$B$4=1,'code calculations'!D50,'code calculations'!K50)</f>
        <v>-0.2</v>
      </c>
      <c r="E44">
        <f>IF('code calculations'!$B$4=1,'code calculations'!E50,'code calculations'!L50)</f>
        <v>0</v>
      </c>
      <c r="F44" t="str">
        <f>IF('code calculations'!$B$4=1,'code calculations'!F50,'code calculations'!M50)</f>
        <v>,1</v>
      </c>
    </row>
    <row r="45" spans="1:6" ht="12.75">
      <c r="A45" t="str">
        <f>IF('code calculations'!$B$4=1,'code calculations'!A51,'code calculations'!H51)</f>
        <v>M3</v>
      </c>
      <c r="B45">
        <f>IF('code calculations'!$B$4=1,'code calculations'!B51,'code calculations'!I51)</f>
        <v>5.925</v>
      </c>
      <c r="C45">
        <f>IF('code calculations'!$B$4=1,'code calculations'!C51,'code calculations'!J51)</f>
        <v>24.8</v>
      </c>
      <c r="D45">
        <f>IF('code calculations'!$B$4=1,'code calculations'!D51,'code calculations'!K51)</f>
        <v>0</v>
      </c>
      <c r="E45" t="str">
        <f>IF('code calculations'!$B$4=1,'code calculations'!E51,'code calculations'!L51)</f>
        <v>..</v>
      </c>
      <c r="F45" t="str">
        <f>IF('code calculations'!$B$4=1,'code calculations'!F51,'code calculations'!M51)</f>
        <v>..</v>
      </c>
    </row>
    <row r="46" spans="1:6" ht="12.75">
      <c r="A46" t="str">
        <f>IF('code calculations'!$B$4=1,'code calculations'!A52,'code calculations'!H52)</f>
        <v>CG,</v>
      </c>
      <c r="B46">
        <f>IF('code calculations'!$B$4=1,'code calculations'!B52,'code calculations'!I52)</f>
        <v>5.725</v>
      </c>
      <c r="C46">
        <f>IF('code calculations'!$B$4=1,'code calculations'!C52,'code calculations'!J52)</f>
        <v>25</v>
      </c>
      <c r="D46">
        <f>IF('code calculations'!$B$4=1,'code calculations'!D52,'code calculations'!K52)</f>
        <v>-0.2</v>
      </c>
      <c r="E46">
        <f>IF('code calculations'!$B$4=1,'code calculations'!E52,'code calculations'!L52)</f>
        <v>0</v>
      </c>
      <c r="F46" t="str">
        <f>IF('code calculations'!$B$4=1,'code calculations'!F52,'code calculations'!M52)</f>
        <v>,-1</v>
      </c>
    </row>
    <row r="47" spans="1:6" ht="12.75">
      <c r="A47" t="str">
        <f>IF('code calculations'!$B$4=1,'code calculations'!A53,'code calculations'!H53)</f>
        <v>M3</v>
      </c>
      <c r="B47">
        <f>IF('code calculations'!$B$4=1,'code calculations'!B53,'code calculations'!I53)</f>
        <v>1.425</v>
      </c>
      <c r="C47">
        <f>IF('code calculations'!$B$4=1,'code calculations'!C53,'code calculations'!J53)</f>
        <v>25</v>
      </c>
      <c r="D47">
        <f>IF('code calculations'!$B$4=1,'code calculations'!D53,'code calculations'!K53)</f>
        <v>0</v>
      </c>
      <c r="E47" t="str">
        <f>IF('code calculations'!$B$4=1,'code calculations'!E53,'code calculations'!L53)</f>
        <v>..</v>
      </c>
      <c r="F47" t="str">
        <f>IF('code calculations'!$B$4=1,'code calculations'!F53,'code calculations'!M53)</f>
        <v>..</v>
      </c>
    </row>
    <row r="48" spans="1:6" ht="12.75">
      <c r="A48" t="str">
        <f>IF('code calculations'!$B$4=1,'code calculations'!A54,'code calculations'!H54)</f>
        <v>CG,</v>
      </c>
      <c r="B48">
        <f>IF('code calculations'!$B$4=1,'code calculations'!B54,'code calculations'!I54)</f>
        <v>1.225</v>
      </c>
      <c r="C48">
        <f>IF('code calculations'!$B$4=1,'code calculations'!C54,'code calculations'!J54)</f>
        <v>24.8</v>
      </c>
      <c r="D48">
        <f>IF('code calculations'!$B$4=1,'code calculations'!D54,'code calculations'!K54)</f>
        <v>0</v>
      </c>
      <c r="E48">
        <f>IF('code calculations'!$B$4=1,'code calculations'!E54,'code calculations'!L54)</f>
        <v>-0.2</v>
      </c>
      <c r="F48" t="str">
        <f>IF('code calculations'!$B$4=1,'code calculations'!F54,'code calculations'!M54)</f>
        <v>,-1</v>
      </c>
    </row>
    <row r="49" spans="1:6" ht="12.75">
      <c r="A49" t="str">
        <f>IF('code calculations'!$B$4=1,'code calculations'!A55,'code calculations'!H55)</f>
        <v>M3</v>
      </c>
      <c r="B49">
        <f>IF('code calculations'!$B$4=1,'code calculations'!B55,'code calculations'!I55)</f>
        <v>1.225</v>
      </c>
      <c r="C49">
        <f>IF('code calculations'!$B$4=1,'code calculations'!C55,'code calculations'!J55)</f>
        <v>22.7</v>
      </c>
      <c r="D49">
        <f>IF('code calculations'!$B$4=1,'code calculations'!D55,'code calculations'!K55)</f>
        <v>0</v>
      </c>
      <c r="E49" t="str">
        <f>IF('code calculations'!$B$4=1,'code calculations'!E55,'code calculations'!L55)</f>
        <v>..</v>
      </c>
      <c r="F49" t="str">
        <f>IF('code calculations'!$B$4=1,'code calculations'!F55,'code calculations'!M55)</f>
        <v>..</v>
      </c>
    </row>
    <row r="50" spans="1:6" ht="12.75">
      <c r="A50" t="str">
        <f>IF('code calculations'!$B$4=1,'code calculations'!A56,'code calculations'!H56)</f>
        <v>CG,</v>
      </c>
      <c r="B50">
        <f>IF('code calculations'!$B$4=1,'code calculations'!B56,'code calculations'!I56)</f>
        <v>1.025</v>
      </c>
      <c r="C50">
        <f>IF('code calculations'!$B$4=1,'code calculations'!C56,'code calculations'!J56)</f>
        <v>22.5</v>
      </c>
      <c r="D50">
        <f>IF('code calculations'!$B$4=1,'code calculations'!D56,'code calculations'!K56)</f>
        <v>-0.2</v>
      </c>
      <c r="E50">
        <f>IF('code calculations'!$B$4=1,'code calculations'!E56,'code calculations'!L56)</f>
        <v>0</v>
      </c>
      <c r="F50" t="str">
        <f>IF('code calculations'!$B$4=1,'code calculations'!F56,'code calculations'!M56)</f>
        <v>,1</v>
      </c>
    </row>
    <row r="51" spans="1:6" ht="12.75">
      <c r="A51" t="str">
        <f>IF('code calculations'!$B$4=1,'code calculations'!A57,'code calculations'!H57)</f>
        <v>M3</v>
      </c>
      <c r="B51">
        <f>IF('code calculations'!$B$4=1,'code calculations'!B57,'code calculations'!I57)</f>
        <v>0.2</v>
      </c>
      <c r="C51">
        <f>IF('code calculations'!$B$4=1,'code calculations'!C57,'code calculations'!J57)</f>
        <v>22.5</v>
      </c>
      <c r="D51">
        <f>IF('code calculations'!$B$4=1,'code calculations'!D57,'code calculations'!K57)</f>
        <v>0</v>
      </c>
      <c r="E51" t="str">
        <f>IF('code calculations'!$B$4=1,'code calculations'!E57,'code calculations'!L57)</f>
        <v>..</v>
      </c>
      <c r="F51" t="str">
        <f>IF('code calculations'!$B$4=1,'code calculations'!F57,'code calculations'!M57)</f>
        <v>..</v>
      </c>
    </row>
    <row r="52" spans="1:6" ht="12.75">
      <c r="A52" t="str">
        <f>IF('code calculations'!$B$4=1,'code calculations'!A58,'code calculations'!H58)</f>
        <v>CG,</v>
      </c>
      <c r="B52">
        <f>IF('code calculations'!$B$4=1,'code calculations'!B58,'code calculations'!I58)</f>
        <v>0</v>
      </c>
      <c r="C52">
        <f>IF('code calculations'!$B$4=1,'code calculations'!C58,'code calculations'!J58)</f>
        <v>22.3</v>
      </c>
      <c r="D52">
        <f>IF('code calculations'!$B$4=1,'code calculations'!D58,'code calculations'!K58)</f>
        <v>0</v>
      </c>
      <c r="E52">
        <f>IF('code calculations'!$B$4=1,'code calculations'!E58,'code calculations'!L58)</f>
        <v>-0.2</v>
      </c>
      <c r="F52" t="str">
        <f>IF('code calculations'!$B$4=1,'code calculations'!F58,'code calculations'!M58)</f>
        <v>,-1</v>
      </c>
    </row>
    <row r="53" spans="1:6" ht="12.75">
      <c r="A53" t="str">
        <f>IF('code calculations'!$B$4=1,'code calculations'!A59,'code calculations'!H59)</f>
        <v>M3</v>
      </c>
      <c r="B53">
        <f>IF('code calculations'!$B$4=1,'code calculations'!B59,'code calculations'!I59)</f>
        <v>0</v>
      </c>
      <c r="C53">
        <f>IF('code calculations'!$B$4=1,'code calculations'!C59,'code calculations'!J59)</f>
        <v>2.7</v>
      </c>
      <c r="D53">
        <f>IF('code calculations'!$B$4=1,'code calculations'!D59,'code calculations'!K59)</f>
        <v>0</v>
      </c>
      <c r="E53" t="str">
        <f>IF('code calculations'!$B$4=1,'code calculations'!E59,'code calculations'!L59)</f>
        <v>..</v>
      </c>
      <c r="F53" t="str">
        <f>IF('code calculations'!$B$4=1,'code calculations'!F59,'code calculations'!M59)</f>
        <v>..</v>
      </c>
    </row>
    <row r="54" spans="1:6" ht="12.75">
      <c r="A54" t="str">
        <f>IF('code calculations'!$B$4=1,'code calculations'!A60,'code calculations'!H60)</f>
        <v>CG,</v>
      </c>
      <c r="B54">
        <f>IF('code calculations'!$B$4=1,'code calculations'!B60,'code calculations'!I60)</f>
        <v>0.2</v>
      </c>
      <c r="C54">
        <f>IF('code calculations'!$B$4=1,'code calculations'!C60,'code calculations'!J60)</f>
        <v>2.5</v>
      </c>
      <c r="D54">
        <f>IF('code calculations'!$B$4=1,'code calculations'!D60,'code calculations'!K60)</f>
        <v>0.2</v>
      </c>
      <c r="E54">
        <f>IF('code calculations'!$B$4=1,'code calculations'!E60,'code calculations'!L60)</f>
        <v>0</v>
      </c>
      <c r="F54" t="str">
        <f>IF('code calculations'!$B$4=1,'code calculations'!F60,'code calculations'!M60)</f>
        <v>,-1</v>
      </c>
    </row>
    <row r="55" spans="1:6" ht="12.75">
      <c r="A55" t="str">
        <f>IF('code calculations'!$B$4=1,'code calculations'!A61,'code calculations'!H61)</f>
        <v>M3</v>
      </c>
      <c r="B55">
        <f>IF('code calculations'!$B$4=1,'code calculations'!B61,'code calculations'!I61)</f>
        <v>0.5625</v>
      </c>
      <c r="C55">
        <f>IF('code calculations'!$B$4=1,'code calculations'!C61,'code calculations'!J61)</f>
        <v>2.5</v>
      </c>
      <c r="D55">
        <f>IF('code calculations'!$B$4=1,'code calculations'!D61,'code calculations'!K61)</f>
        <v>0</v>
      </c>
      <c r="E55" t="str">
        <f>IF('code calculations'!$B$4=1,'code calculations'!E61,'code calculations'!L61)</f>
        <v>..</v>
      </c>
      <c r="F55" t="str">
        <f>IF('code calculations'!$B$4=1,'code calculations'!F61,'code calculations'!M61)</f>
        <v>..</v>
      </c>
    </row>
    <row r="56" spans="1:6" ht="12.75">
      <c r="A56" t="str">
        <f>IF('code calculations'!$B$4=1,'code calculations'!A62,'code calculations'!H62)</f>
        <v>J3</v>
      </c>
      <c r="B56">
        <f>IF('code calculations'!$B$4=1,'code calculations'!B62,'code calculations'!I62)</f>
        <v>0.5625</v>
      </c>
      <c r="C56">
        <f>IF('code calculations'!$B$4=1,'code calculations'!C62,'code calculations'!J62)</f>
        <v>2.5</v>
      </c>
      <c r="D56">
        <f>IF('code calculations'!$B$4=1,'code calculations'!D62,'code calculations'!K62)</f>
        <v>0.225</v>
      </c>
      <c r="E56" t="str">
        <f>IF('code calculations'!$B$4=1,'code calculations'!E62,'code calculations'!L62)</f>
        <v>..</v>
      </c>
      <c r="F56" t="str">
        <f>IF('code calculations'!$B$4=1,'code calculations'!F62,'code calculations'!M62)</f>
        <v>..</v>
      </c>
    </row>
    <row r="57" spans="1:6" ht="12.75">
      <c r="A57" t="str">
        <f>IF('code calculations'!$B$4=1,'code calculations'!A63,'code calculations'!H63)</f>
        <v>J3</v>
      </c>
      <c r="B57">
        <f>IF('code calculations'!$B$4=1,'code calculations'!B63,'code calculations'!I63)</f>
        <v>1.125</v>
      </c>
      <c r="C57">
        <f>IF('code calculations'!$B$4=1,'code calculations'!C63,'code calculations'!J63)</f>
        <v>2.5</v>
      </c>
      <c r="D57">
        <f>IF('code calculations'!$B$4=1,'code calculations'!D63,'code calculations'!K63)</f>
        <v>0.225</v>
      </c>
      <c r="E57" t="str">
        <f>IF('code calculations'!$B$4=1,'code calculations'!E63,'code calculations'!L63)</f>
        <v>..</v>
      </c>
      <c r="F57" t="str">
        <f>IF('code calculations'!$B$4=1,'code calculations'!F63,'code calculations'!M63)</f>
        <v>..</v>
      </c>
    </row>
    <row r="58" spans="1:6" ht="12.75">
      <c r="A58" t="str">
        <f>IF('code calculations'!$B$4=1,'code calculations'!A64,'code calculations'!H64)</f>
        <v>M3</v>
      </c>
      <c r="B58">
        <f>IF('code calculations'!$B$4=1,'code calculations'!B64,'code calculations'!I64)</f>
        <v>1.125</v>
      </c>
      <c r="C58">
        <f>IF('code calculations'!$B$4=1,'code calculations'!C64,'code calculations'!J64)</f>
        <v>2.5</v>
      </c>
      <c r="D58">
        <f>IF('code calculations'!$B$4=1,'code calculations'!D64,'code calculations'!K64)</f>
        <v>0.0625</v>
      </c>
      <c r="E58" t="str">
        <f>IF('code calculations'!$B$4=1,'code calculations'!E64,'code calculations'!L64)</f>
        <v>..</v>
      </c>
      <c r="F58" t="str">
        <f>IF('code calculations'!$B$4=1,'code calculations'!F64,'code calculations'!M64)</f>
        <v>..</v>
      </c>
    </row>
    <row r="59" spans="1:6" ht="12.75">
      <c r="A59" t="str">
        <f>IF('code calculations'!$B$4=1,'code calculations'!A65,'code calculations'!H65)</f>
        <v>M3</v>
      </c>
      <c r="B59">
        <f>IF('code calculations'!$B$4=1,'code calculations'!B65,'code calculations'!I65)</f>
        <v>21.125</v>
      </c>
      <c r="C59">
        <f>IF('code calculations'!$B$4=1,'code calculations'!C65,'code calculations'!J65)</f>
        <v>2.5</v>
      </c>
      <c r="D59">
        <f>IF('code calculations'!$B$4=1,'code calculations'!D65,'code calculations'!K65)</f>
        <v>0.0625</v>
      </c>
      <c r="E59" t="str">
        <f>IF('code calculations'!$B$4=1,'code calculations'!E65,'code calculations'!L65)</f>
        <v>..</v>
      </c>
      <c r="F59" t="str">
        <f>IF('code calculations'!$B$4=1,'code calculations'!F65,'code calculations'!M65)</f>
        <v>..</v>
      </c>
    </row>
    <row r="60" spans="1:6" ht="12.75">
      <c r="A60" t="str">
        <f>IF('code calculations'!$B$4=1,'code calculations'!A66,'code calculations'!H66)</f>
        <v>J3</v>
      </c>
      <c r="B60">
        <f>IF('code calculations'!$B$4=1,'code calculations'!B66,'code calculations'!I66)</f>
        <v>21.125</v>
      </c>
      <c r="C60">
        <f>IF('code calculations'!$B$4=1,'code calculations'!C66,'code calculations'!J66)</f>
        <v>2.5</v>
      </c>
      <c r="D60">
        <f>IF('code calculations'!$B$4=1,'code calculations'!D66,'code calculations'!K66)</f>
        <v>0.225</v>
      </c>
      <c r="E60" t="str">
        <f>IF('code calculations'!$B$4=1,'code calculations'!E66,'code calculations'!L66)</f>
        <v>..</v>
      </c>
      <c r="F60" t="str">
        <f>IF('code calculations'!$B$4=1,'code calculations'!F66,'code calculations'!M66)</f>
        <v>..</v>
      </c>
    </row>
    <row r="61" spans="1:6" ht="12.75">
      <c r="A61" t="str">
        <f>IF('code calculations'!$B$4=1,'code calculations'!A67,'code calculations'!H67)</f>
        <v>J3</v>
      </c>
      <c r="B61">
        <f>IF('code calculations'!$B$4=1,'code calculations'!B67,'code calculations'!I67)</f>
        <v>21.375</v>
      </c>
      <c r="C61">
        <f>IF('code calculations'!$B$4=1,'code calculations'!C67,'code calculations'!J67)</f>
        <v>12.375</v>
      </c>
      <c r="D61">
        <f>IF('code calculations'!$B$4=1,'code calculations'!D67,'code calculations'!K67)</f>
        <v>0.225</v>
      </c>
      <c r="E61" t="str">
        <f>IF('code calculations'!$B$4=1,'code calculations'!E67,'code calculations'!L67)</f>
        <v>..</v>
      </c>
      <c r="F61" t="str">
        <f>IF('code calculations'!$B$4=1,'code calculations'!F67,'code calculations'!M67)</f>
        <v>..</v>
      </c>
    </row>
    <row r="62" spans="1:6" ht="12.75">
      <c r="A62" t="str">
        <f>IF('code calculations'!$B$4=1,'code calculations'!A68,'code calculations'!H68)</f>
        <v>M3</v>
      </c>
      <c r="B62">
        <f>IF('code calculations'!$B$4=1,'code calculations'!B68,'code calculations'!I68)</f>
        <v>21.375</v>
      </c>
      <c r="C62">
        <f>IF('code calculations'!$B$4=1,'code calculations'!C68,'code calculations'!J68)</f>
        <v>12.375</v>
      </c>
      <c r="D62">
        <f>IF('code calculations'!$B$4=1,'code calculations'!D68,'code calculations'!K68)</f>
        <v>0.09375</v>
      </c>
      <c r="E62" t="str">
        <f>IF('code calculations'!$B$4=1,'code calculations'!E68,'code calculations'!L68)</f>
        <v>..</v>
      </c>
      <c r="F62" t="str">
        <f>IF('code calculations'!$B$4=1,'code calculations'!F68,'code calculations'!M68)</f>
        <v>..</v>
      </c>
    </row>
    <row r="63" spans="1:6" ht="12.75">
      <c r="A63" t="str">
        <f>IF('code calculations'!$B$4=1,'code calculations'!A69,'code calculations'!H69)</f>
        <v>CG,</v>
      </c>
      <c r="B63">
        <f>IF('code calculations'!$B$4=1,'code calculations'!B69,'code calculations'!I69)</f>
        <v>21.375</v>
      </c>
      <c r="C63">
        <f>IF('code calculations'!$B$4=1,'code calculations'!C69,'code calculations'!J69)</f>
        <v>12.625</v>
      </c>
      <c r="D63">
        <f>IF('code calculations'!$B$4=1,'code calculations'!D69,'code calculations'!K69)</f>
        <v>0</v>
      </c>
      <c r="E63">
        <f>IF('code calculations'!$B$4=1,'code calculations'!E69,'code calculations'!L69)</f>
        <v>0.125</v>
      </c>
      <c r="F63" t="str">
        <f>IF('code calculations'!$B$4=1,'code calculations'!F69,'code calculations'!M69)</f>
        <v>,-1</v>
      </c>
    </row>
    <row r="64" spans="1:6" ht="12.75">
      <c r="A64" t="str">
        <f>IF('code calculations'!$B$4=1,'code calculations'!A70,'code calculations'!H70)</f>
        <v>M3</v>
      </c>
      <c r="B64">
        <f>IF('code calculations'!$B$4=1,'code calculations'!B70,'code calculations'!I70)</f>
        <v>21.125</v>
      </c>
      <c r="C64">
        <f>IF('code calculations'!$B$4=1,'code calculations'!C70,'code calculations'!J70)</f>
        <v>12.625</v>
      </c>
      <c r="D64">
        <f>IF('code calculations'!$B$4=1,'code calculations'!D70,'code calculations'!K70)</f>
        <v>0.09375</v>
      </c>
      <c r="E64" t="str">
        <f>IF('code calculations'!$B$4=1,'code calculations'!E70,'code calculations'!L70)</f>
        <v>..</v>
      </c>
      <c r="F64">
        <f>IF('code calculations'!$B$4=1,'code calculations'!F70,'code calculations'!M70)</f>
        <v>0</v>
      </c>
    </row>
    <row r="65" spans="1:6" ht="12.75">
      <c r="A65" t="str">
        <f>IF('code calculations'!$B$4=1,'code calculations'!A71,'code calculations'!H71)</f>
        <v>J3</v>
      </c>
      <c r="B65">
        <f>IF('code calculations'!$B$4=1,'code calculations'!B71,'code calculations'!I71)</f>
        <v>21.125</v>
      </c>
      <c r="C65">
        <f>IF('code calculations'!$B$4=1,'code calculations'!C71,'code calculations'!J71)</f>
        <v>12.625</v>
      </c>
      <c r="D65">
        <f>IF('code calculations'!$B$4=1,'code calculations'!D71,'code calculations'!K71)</f>
        <v>0.225</v>
      </c>
      <c r="E65" t="str">
        <f>IF('code calculations'!$B$4=1,'code calculations'!E71,'code calculations'!L71)</f>
        <v>..</v>
      </c>
      <c r="F65">
        <f>IF('code calculations'!$B$4=1,'code calculations'!F71,'code calculations'!M71)</f>
        <v>0</v>
      </c>
    </row>
    <row r="66" spans="1:6" ht="12.75">
      <c r="A66" t="str">
        <f>IF('code calculations'!$B$4=1,'code calculations'!A72,'code calculations'!H72)</f>
        <v>J3</v>
      </c>
      <c r="B66">
        <f>IF('code calculations'!$B$4=1,'code calculations'!B72,'code calculations'!I72)</f>
        <v>21.125</v>
      </c>
      <c r="C66">
        <f>IF('code calculations'!$B$4=1,'code calculations'!C72,'code calculations'!J72)</f>
        <v>22.5</v>
      </c>
      <c r="D66">
        <f>IF('code calculations'!$B$4=1,'code calculations'!D72,'code calculations'!K72)</f>
        <v>0.225</v>
      </c>
      <c r="E66" t="str">
        <f>IF('code calculations'!$B$4=1,'code calculations'!E72,'code calculations'!L72)</f>
        <v>..</v>
      </c>
      <c r="F66" t="str">
        <f>IF('code calculations'!$B$4=1,'code calculations'!F72,'code calculations'!M72)</f>
        <v>..</v>
      </c>
    </row>
    <row r="67" spans="1:6" ht="12.75">
      <c r="A67" t="str">
        <f>IF('code calculations'!$B$4=1,'code calculations'!A73,'code calculations'!H73)</f>
        <v>M3</v>
      </c>
      <c r="B67">
        <f>IF('code calculations'!$B$4=1,'code calculations'!B73,'code calculations'!I73)</f>
        <v>21.125</v>
      </c>
      <c r="C67">
        <f>IF('code calculations'!$B$4=1,'code calculations'!C73,'code calculations'!J73)</f>
        <v>22.5</v>
      </c>
      <c r="D67">
        <f>IF('code calculations'!$B$4=1,'code calculations'!D73,'code calculations'!K73)</f>
        <v>0.0625</v>
      </c>
      <c r="E67" t="str">
        <f>IF('code calculations'!$B$4=1,'code calculations'!E73,'code calculations'!L73)</f>
        <v>..</v>
      </c>
      <c r="F67" t="str">
        <f>IF('code calculations'!$B$4=1,'code calculations'!F73,'code calculations'!M73)</f>
        <v>..</v>
      </c>
    </row>
    <row r="68" spans="1:6" ht="12.75">
      <c r="A68" t="str">
        <f>IF('code calculations'!$B$4=1,'code calculations'!A74,'code calculations'!H74)</f>
        <v>M3</v>
      </c>
      <c r="B68">
        <f>IF('code calculations'!$B$4=1,'code calculations'!B74,'code calculations'!I74)</f>
        <v>1.125</v>
      </c>
      <c r="C68">
        <f>IF('code calculations'!$B$4=1,'code calculations'!C74,'code calculations'!J74)</f>
        <v>22.5</v>
      </c>
      <c r="D68">
        <f>IF('code calculations'!$B$4=1,'code calculations'!D74,'code calculations'!K74)</f>
        <v>0.0625</v>
      </c>
      <c r="E68" t="str">
        <f>IF('code calculations'!$B$4=1,'code calculations'!E74,'code calculations'!L74)</f>
        <v>..</v>
      </c>
      <c r="F68" t="str">
        <f>IF('code calculations'!$B$4=1,'code calculations'!F74,'code calculations'!M74)</f>
        <v>..</v>
      </c>
    </row>
    <row r="69" spans="1:6" ht="12.75">
      <c r="A69" t="str">
        <f>IF('code calculations'!$B$4=1,'code calculations'!A75,'code calculations'!H75)</f>
        <v>J3</v>
      </c>
      <c r="B69">
        <f>IF('code calculations'!$B$4=1,'code calculations'!B75,'code calculations'!I75)</f>
        <v>1.125</v>
      </c>
      <c r="C69">
        <f>IF('code calculations'!$B$4=1,'code calculations'!C75,'code calculations'!J75)</f>
        <v>22.5</v>
      </c>
      <c r="D69">
        <f>IF('code calculations'!$B$4=1,'code calculations'!D75,'code calculations'!K75)</f>
        <v>0.225</v>
      </c>
      <c r="E69" t="str">
        <f>IF('code calculations'!$B$4=1,'code calculations'!E75,'code calculations'!L75)</f>
        <v>..</v>
      </c>
      <c r="F69" t="str">
        <f>IF('code calculations'!$B$4=1,'code calculations'!F75,'code calculations'!M75)</f>
        <v>..</v>
      </c>
    </row>
    <row r="70" spans="1:6" ht="12.75">
      <c r="A70" t="str">
        <f>IF('code calculations'!$B$4=1,'code calculations'!A76,'code calculations'!H76)</f>
        <v>J3</v>
      </c>
      <c r="B70">
        <f>IF('code calculations'!$B$4=1,'code calculations'!B76,'code calculations'!I76)</f>
        <v>0.875</v>
      </c>
      <c r="C70">
        <f>IF('code calculations'!$B$4=1,'code calculations'!C76,'code calculations'!J76)</f>
        <v>22.875</v>
      </c>
      <c r="D70">
        <f>IF('code calculations'!$B$4=1,'code calculations'!D76,'code calculations'!K76)</f>
        <v>0.225</v>
      </c>
      <c r="E70" t="str">
        <f>IF('code calculations'!$B$4=1,'code calculations'!E76,'code calculations'!L76)</f>
        <v>..</v>
      </c>
      <c r="F70" t="str">
        <f>IF('code calculations'!$B$4=1,'code calculations'!F76,'code calculations'!M76)</f>
        <v>..</v>
      </c>
    </row>
    <row r="71" spans="1:6" ht="12.75">
      <c r="A71" t="str">
        <f>IF('code calculations'!$B$4=1,'code calculations'!A77,'code calculations'!H77)</f>
        <v>M3</v>
      </c>
      <c r="B71">
        <f>IF('code calculations'!$B$4=1,'code calculations'!B77,'code calculations'!I77)</f>
        <v>0.875</v>
      </c>
      <c r="C71">
        <f>IF('code calculations'!$B$4=1,'code calculations'!C77,'code calculations'!J77)</f>
        <v>22.875</v>
      </c>
      <c r="D71">
        <f>IF('code calculations'!$B$4=1,'code calculations'!D77,'code calculations'!K77)</f>
        <v>0.09375</v>
      </c>
      <c r="E71" t="str">
        <f>IF('code calculations'!$B$4=1,'code calculations'!E77,'code calculations'!L77)</f>
        <v>..</v>
      </c>
      <c r="F71" t="str">
        <f>IF('code calculations'!$B$4=1,'code calculations'!F77,'code calculations'!M77)</f>
        <v>..</v>
      </c>
    </row>
    <row r="72" spans="1:6" ht="12.75">
      <c r="A72" t="str">
        <f>IF('code calculations'!$B$4=1,'code calculations'!A78,'code calculations'!H78)</f>
        <v>CG,</v>
      </c>
      <c r="B72">
        <f>IF('code calculations'!$B$4=1,'code calculations'!B78,'code calculations'!I78)</f>
        <v>0.75</v>
      </c>
      <c r="C72">
        <f>IF('code calculations'!$B$4=1,'code calculations'!C78,'code calculations'!J78)</f>
        <v>22.75</v>
      </c>
      <c r="D72">
        <f>IF('code calculations'!$B$4=1,'code calculations'!D78,'code calculations'!K78)</f>
        <v>0</v>
      </c>
      <c r="E72">
        <f>IF('code calculations'!$B$4=1,'code calculations'!E78,'code calculations'!L78)</f>
        <v>-0.125</v>
      </c>
      <c r="F72" t="str">
        <f>IF('code calculations'!$B$4=1,'code calculations'!F78,'code calculations'!M78)</f>
        <v>,-1</v>
      </c>
    </row>
    <row r="73" spans="1:6" ht="12.75">
      <c r="A73" t="str">
        <f>IF('code calculations'!$B$4=1,'code calculations'!A79,'code calculations'!H79)</f>
        <v>M3</v>
      </c>
      <c r="B73">
        <f>IF('code calculations'!$B$4=1,'code calculations'!B79,'code calculations'!I79)</f>
        <v>0.75</v>
      </c>
      <c r="C73">
        <f>IF('code calculations'!$B$4=1,'code calculations'!C79,'code calculations'!J79)</f>
        <v>22.5</v>
      </c>
      <c r="D73">
        <f>IF('code calculations'!$B$4=1,'code calculations'!D79,'code calculations'!K79)</f>
        <v>0.09375</v>
      </c>
      <c r="E73">
        <f>IF('code calculations'!$B$4=1,'code calculations'!E79,'code calculations'!L79)</f>
        <v>0</v>
      </c>
      <c r="F73">
        <f>IF('code calculations'!$B$4=1,'code calculations'!F79,'code calculations'!M79)</f>
        <v>0</v>
      </c>
    </row>
    <row r="74" spans="1:6" ht="12.75">
      <c r="A74" t="str">
        <f>IF('code calculations'!$B$4=1,'code calculations'!A80,'code calculations'!H80)</f>
        <v>J3</v>
      </c>
      <c r="B74">
        <f>IF('code calculations'!$B$4=1,'code calculations'!B80,'code calculations'!I80)</f>
        <v>0.75</v>
      </c>
      <c r="C74">
        <f>IF('code calculations'!$B$4=1,'code calculations'!C80,'code calculations'!J80)</f>
        <v>22.5</v>
      </c>
      <c r="D74">
        <f>IF('code calculations'!$B$4=1,'code calculations'!D80,'code calculations'!K80)</f>
        <v>0.225</v>
      </c>
      <c r="E74" t="str">
        <f>IF('code calculations'!$B$4=1,'code calculations'!E80,'code calculations'!L80)</f>
        <v>..</v>
      </c>
      <c r="F74" t="str">
        <f>IF('code calculations'!$B$4=1,'code calculations'!F80,'code calculations'!M80)</f>
        <v>..</v>
      </c>
    </row>
    <row r="75" spans="1:6" ht="12.75">
      <c r="A75" t="str">
        <f>IF('code calculations'!$B$4=1,'code calculations'!A81,'code calculations'!H81)</f>
        <v>J3</v>
      </c>
      <c r="B75">
        <f>IF('code calculations'!$B$4=1,'code calculations'!B81,'code calculations'!I81)</f>
        <v>1.125</v>
      </c>
      <c r="C75">
        <f>IF('code calculations'!$B$4=1,'code calculations'!C81,'code calculations'!J81)</f>
        <v>22.5</v>
      </c>
      <c r="D75">
        <f>IF('code calculations'!$B$4=1,'code calculations'!D81,'code calculations'!K81)</f>
        <v>0.225</v>
      </c>
      <c r="E75" t="str">
        <f>IF('code calculations'!$B$4=1,'code calculations'!E81,'code calculations'!L81)</f>
        <v>..</v>
      </c>
      <c r="F75" t="str">
        <f>IF('code calculations'!$B$4=1,'code calculations'!F81,'code calculations'!M81)</f>
        <v>..</v>
      </c>
    </row>
    <row r="76" spans="1:6" ht="12.75">
      <c r="A76" t="str">
        <f>IF('code calculations'!$B$4=1,'code calculations'!A82,'code calculations'!H82)</f>
        <v>M3</v>
      </c>
      <c r="B76">
        <f>IF('code calculations'!$B$4=1,'code calculations'!B82,'code calculations'!I82)</f>
        <v>1.125</v>
      </c>
      <c r="C76">
        <f>IF('code calculations'!$B$4=1,'code calculations'!C82,'code calculations'!J82)</f>
        <v>22.5</v>
      </c>
      <c r="D76">
        <f>IF('code calculations'!$B$4=1,'code calculations'!D82,'code calculations'!K82)</f>
        <v>0.0625</v>
      </c>
      <c r="E76" t="str">
        <f>IF('code calculations'!$B$4=1,'code calculations'!E82,'code calculations'!L82)</f>
        <v>..</v>
      </c>
      <c r="F76" t="str">
        <f>IF('code calculations'!$B$4=1,'code calculations'!F82,'code calculations'!M82)</f>
        <v>..</v>
      </c>
    </row>
    <row r="77" spans="1:6" ht="12.75">
      <c r="A77" t="str">
        <f>IF('code calculations'!$B$4=1,'code calculations'!A83,'code calculations'!H83)</f>
        <v>M3</v>
      </c>
      <c r="B77">
        <f>IF('code calculations'!$B$4=1,'code calculations'!B83,'code calculations'!I83)</f>
        <v>1.125</v>
      </c>
      <c r="C77">
        <f>IF('code calculations'!$B$4=1,'code calculations'!C83,'code calculations'!J83)</f>
        <v>2.5</v>
      </c>
      <c r="D77">
        <f>IF('code calculations'!$B$4=1,'code calculations'!D83,'code calculations'!K83)</f>
        <v>0.0625</v>
      </c>
      <c r="E77" t="str">
        <f>IF('code calculations'!$B$4=1,'code calculations'!E83,'code calculations'!L83)</f>
        <v>..</v>
      </c>
      <c r="F77" t="str">
        <f>IF('code calculations'!$B$4=1,'code calculations'!F83,'code calculations'!M83)</f>
        <v>..</v>
      </c>
    </row>
    <row r="78" spans="1:6" ht="12.75">
      <c r="A78" t="str">
        <f>IF('code calculations'!$B$4=1,'code calculations'!A84,'code calculations'!H84)</f>
        <v>J3</v>
      </c>
      <c r="B78">
        <f>IF('code calculations'!$B$4=1,'code calculations'!B84,'code calculations'!I84)</f>
        <v>1.125</v>
      </c>
      <c r="C78">
        <f>IF('code calculations'!$B$4=1,'code calculations'!C84,'code calculations'!J84)</f>
        <v>2.5</v>
      </c>
      <c r="D78">
        <f>IF('code calculations'!$B$4=1,'code calculations'!D84,'code calculations'!K84)</f>
        <v>0.225</v>
      </c>
      <c r="E78" t="str">
        <f>IF('code calculations'!$B$4=1,'code calculations'!E84,'code calculations'!L84)</f>
        <v>..</v>
      </c>
      <c r="F78" t="str">
        <f>IF('code calculations'!$B$4=1,'code calculations'!F84,'code calculations'!M84)</f>
        <v>..</v>
      </c>
    </row>
    <row r="79" spans="1:6" ht="12.75">
      <c r="A79" t="str">
        <f>IF('code calculations'!$B$4=1,'code calculations'!A85,'code calculations'!H85)</f>
        <v>J3</v>
      </c>
      <c r="B79">
        <f>IF('code calculations'!$B$4=1,'code calculations'!B85,'code calculations'!I85)</f>
        <v>3.5</v>
      </c>
      <c r="C79">
        <f>IF('code calculations'!$B$4=1,'code calculations'!C85,'code calculations'!J85)</f>
        <v>2.25</v>
      </c>
      <c r="D79">
        <f>IF('code calculations'!$B$4=1,'code calculations'!D85,'code calculations'!K85)</f>
        <v>0.225</v>
      </c>
      <c r="E79" t="str">
        <f>IF('code calculations'!$B$4=1,'code calculations'!E85,'code calculations'!L85)</f>
        <v>..</v>
      </c>
      <c r="F79" t="str">
        <f>IF('code calculations'!$B$4=1,'code calculations'!F85,'code calculations'!M85)</f>
        <v>..</v>
      </c>
    </row>
    <row r="80" spans="1:6" ht="12.75">
      <c r="A80" t="str">
        <f>IF('code calculations'!$B$4=1,'code calculations'!A86,'code calculations'!H86)</f>
        <v>M3</v>
      </c>
      <c r="B80">
        <f>IF('code calculations'!$B$4=1,'code calculations'!B86,'code calculations'!I86)</f>
        <v>3.5</v>
      </c>
      <c r="C80">
        <f>IF('code calculations'!$B$4=1,'code calculations'!C86,'code calculations'!J86)</f>
        <v>2.25</v>
      </c>
      <c r="D80">
        <f>IF('code calculations'!$B$4=1,'code calculations'!D86,'code calculations'!K86)</f>
        <v>0.09375</v>
      </c>
      <c r="E80" t="str">
        <f>IF('code calculations'!$B$4=1,'code calculations'!E86,'code calculations'!L86)</f>
        <v>..</v>
      </c>
      <c r="F80" t="str">
        <f>IF('code calculations'!$B$4=1,'code calculations'!F86,'code calculations'!M86)</f>
        <v>..</v>
      </c>
    </row>
    <row r="81" spans="1:6" ht="12.75">
      <c r="A81" t="str">
        <f>IF('code calculations'!$B$4=1,'code calculations'!A87,'code calculations'!H87)</f>
        <v>CG,</v>
      </c>
      <c r="B81">
        <f>IF('code calculations'!$B$4=1,'code calculations'!B87,'code calculations'!I87)</f>
        <v>3.75</v>
      </c>
      <c r="C81">
        <f>IF('code calculations'!$B$4=1,'code calculations'!C87,'code calculations'!J87)</f>
        <v>2.25</v>
      </c>
      <c r="D81">
        <f>IF('code calculations'!$B$4=1,'code calculations'!D87,'code calculations'!K87)</f>
        <v>0.125</v>
      </c>
      <c r="E81">
        <f>IF('code calculations'!$B$4=1,'code calculations'!E87,'code calculations'!L87)</f>
        <v>0</v>
      </c>
      <c r="F81" t="str">
        <f>IF('code calculations'!$B$4=1,'code calculations'!F87,'code calculations'!M87)</f>
        <v>,-1</v>
      </c>
    </row>
    <row r="82" spans="1:6" ht="12.75">
      <c r="A82" t="str">
        <f>IF('code calculations'!$B$4=1,'code calculations'!A88,'code calculations'!H88)</f>
        <v>M3</v>
      </c>
      <c r="B82">
        <f>IF('code calculations'!$B$4=1,'code calculations'!B88,'code calculations'!I88)</f>
        <v>3.75</v>
      </c>
      <c r="C82">
        <f>IF('code calculations'!$B$4=1,'code calculations'!C88,'code calculations'!J88)</f>
        <v>2.5</v>
      </c>
      <c r="D82">
        <f>IF('code calculations'!$B$4=1,'code calculations'!D88,'code calculations'!K88)</f>
        <v>0.09375</v>
      </c>
      <c r="E82" t="str">
        <f>IF('code calculations'!$B$4=1,'code calculations'!E88,'code calculations'!L88)</f>
        <v>..</v>
      </c>
      <c r="F82" t="str">
        <f>IF('code calculations'!$B$4=1,'code calculations'!F88,'code calculations'!M88)</f>
        <v>..</v>
      </c>
    </row>
    <row r="83" spans="1:6" ht="12.75">
      <c r="A83" t="str">
        <f>IF('code calculations'!$B$4=1,'code calculations'!A89,'code calculations'!H89)</f>
        <v>J3</v>
      </c>
      <c r="B83">
        <f>IF('code calculations'!$B$4=1,'code calculations'!B89,'code calculations'!I89)</f>
        <v>3.75</v>
      </c>
      <c r="C83">
        <f>IF('code calculations'!$B$4=1,'code calculations'!C89,'code calculations'!J89)</f>
        <v>2.5</v>
      </c>
      <c r="D83">
        <f>IF('code calculations'!$B$4=1,'code calculations'!D89,'code calculations'!K89)</f>
        <v>0.225</v>
      </c>
      <c r="E83" t="str">
        <f>IF('code calculations'!$B$4=1,'code calculations'!E89,'code calculations'!L89)</f>
        <v>..</v>
      </c>
      <c r="F83" t="str">
        <f>IF('code calculations'!$B$4=1,'code calculations'!F89,'code calculations'!M89)</f>
        <v>..</v>
      </c>
    </row>
    <row r="84" spans="1:6" ht="12.75">
      <c r="A84" t="str">
        <f>IF('code calculations'!$B$4=1,'code calculations'!A90,'code calculations'!H90)</f>
        <v>J3</v>
      </c>
      <c r="B84">
        <f>IF('code calculations'!$B$4=1,'code calculations'!B90,'code calculations'!I90)</f>
        <v>6.125</v>
      </c>
      <c r="C84">
        <f>IF('code calculations'!$B$4=1,'code calculations'!C90,'code calculations'!J90)</f>
        <v>2.5</v>
      </c>
      <c r="D84">
        <f>IF('code calculations'!$B$4=1,'code calculations'!D90,'code calculations'!K90)</f>
        <v>0.225</v>
      </c>
      <c r="E84" t="str">
        <f>IF('code calculations'!$B$4=1,'code calculations'!E90,'code calculations'!L90)</f>
        <v>..</v>
      </c>
      <c r="F84" t="str">
        <f>IF('code calculations'!$B$4=1,'code calculations'!F90,'code calculations'!M90)</f>
        <v>..</v>
      </c>
    </row>
    <row r="85" spans="1:6" ht="12.75">
      <c r="A85" t="str">
        <f>IF('code calculations'!$B$4=1,'code calculations'!A91,'code calculations'!H91)</f>
        <v>M3</v>
      </c>
      <c r="B85">
        <f>IF('code calculations'!$B$4=1,'code calculations'!B91,'code calculations'!I91)</f>
        <v>6.125</v>
      </c>
      <c r="C85">
        <f>IF('code calculations'!$B$4=1,'code calculations'!C91,'code calculations'!J91)</f>
        <v>2.5</v>
      </c>
      <c r="D85">
        <f>IF('code calculations'!$B$4=1,'code calculations'!D91,'code calculations'!K91)</f>
        <v>0.0625</v>
      </c>
      <c r="E85" t="str">
        <f>IF('code calculations'!$B$4=1,'code calculations'!E91,'code calculations'!L91)</f>
        <v>..</v>
      </c>
      <c r="F85" t="str">
        <f>IF('code calculations'!$B$4=1,'code calculations'!F91,'code calculations'!M91)</f>
        <v>..</v>
      </c>
    </row>
    <row r="86" spans="1:6" ht="12.75">
      <c r="A86" t="str">
        <f>IF('code calculations'!$B$4=1,'code calculations'!A92,'code calculations'!H92)</f>
        <v>M3</v>
      </c>
      <c r="B86">
        <f>IF('code calculations'!$B$4=1,'code calculations'!B92,'code calculations'!I92)</f>
        <v>6.125</v>
      </c>
      <c r="C86">
        <f>IF('code calculations'!$B$4=1,'code calculations'!C92,'code calculations'!J92)</f>
        <v>22.5</v>
      </c>
      <c r="D86">
        <f>IF('code calculations'!$B$4=1,'code calculations'!D92,'code calculations'!K92)</f>
        <v>0.0625</v>
      </c>
      <c r="E86" t="str">
        <f>IF('code calculations'!$B$4=1,'code calculations'!E92,'code calculations'!L92)</f>
        <v>..</v>
      </c>
      <c r="F86" t="str">
        <f>IF('code calculations'!$B$4=1,'code calculations'!F92,'code calculations'!M92)</f>
        <v>..</v>
      </c>
    </row>
    <row r="87" spans="1:6" ht="12.75">
      <c r="A87" t="str">
        <f>IF('code calculations'!$B$4=1,'code calculations'!A93,'code calculations'!H93)</f>
        <v>J3</v>
      </c>
      <c r="B87">
        <f>IF('code calculations'!$B$4=1,'code calculations'!B93,'code calculations'!I93)</f>
        <v>6.125</v>
      </c>
      <c r="C87">
        <f>IF('code calculations'!$B$4=1,'code calculations'!C93,'code calculations'!J93)</f>
        <v>22.5</v>
      </c>
      <c r="D87">
        <f>IF('code calculations'!$B$4=1,'code calculations'!D93,'code calculations'!K93)</f>
        <v>0.225</v>
      </c>
      <c r="E87" t="str">
        <f>IF('code calculations'!$B$4=1,'code calculations'!E93,'code calculations'!L93)</f>
        <v>..</v>
      </c>
      <c r="F87" t="str">
        <f>IF('code calculations'!$B$4=1,'code calculations'!F93,'code calculations'!M93)</f>
        <v>..</v>
      </c>
    </row>
    <row r="88" spans="1:6" ht="12.75">
      <c r="A88" t="str">
        <f>IF('code calculations'!$B$4=1,'code calculations'!A94,'code calculations'!H94)</f>
        <v>J3</v>
      </c>
      <c r="B88">
        <f>IF('code calculations'!$B$4=1,'code calculations'!B94,'code calculations'!I94)</f>
        <v>8.5</v>
      </c>
      <c r="C88">
        <f>IF('code calculations'!$B$4=1,'code calculations'!C94,'code calculations'!J94)</f>
        <v>22.75</v>
      </c>
      <c r="D88">
        <f>IF('code calculations'!$B$4=1,'code calculations'!D94,'code calculations'!K94)</f>
        <v>0.225</v>
      </c>
      <c r="E88" t="str">
        <f>IF('code calculations'!$B$4=1,'code calculations'!E94,'code calculations'!L94)</f>
        <v>..</v>
      </c>
      <c r="F88" t="str">
        <f>IF('code calculations'!$B$4=1,'code calculations'!F94,'code calculations'!M94)</f>
        <v>..</v>
      </c>
    </row>
    <row r="89" spans="1:6" ht="12.75">
      <c r="A89" t="str">
        <f>IF('code calculations'!$B$4=1,'code calculations'!A95,'code calculations'!H95)</f>
        <v>M3</v>
      </c>
      <c r="B89">
        <f>IF('code calculations'!$B$4=1,'code calculations'!B95,'code calculations'!I95)</f>
        <v>8.5</v>
      </c>
      <c r="C89">
        <f>IF('code calculations'!$B$4=1,'code calculations'!C95,'code calculations'!J95)</f>
        <v>22.75</v>
      </c>
      <c r="D89">
        <f>IF('code calculations'!$B$4=1,'code calculations'!D95,'code calculations'!K95)</f>
        <v>0.09375</v>
      </c>
      <c r="E89" t="str">
        <f>IF('code calculations'!$B$4=1,'code calculations'!E95,'code calculations'!L95)</f>
        <v>..</v>
      </c>
      <c r="F89" t="str">
        <f>IF('code calculations'!$B$4=1,'code calculations'!F95,'code calculations'!M95)</f>
        <v>..</v>
      </c>
    </row>
    <row r="90" spans="1:6" ht="12.75">
      <c r="A90" t="str">
        <f>IF('code calculations'!$B$4=1,'code calculations'!A96,'code calculations'!H96)</f>
        <v>CG,</v>
      </c>
      <c r="B90">
        <f>IF('code calculations'!$B$4=1,'code calculations'!B96,'code calculations'!I96)</f>
        <v>8.75</v>
      </c>
      <c r="C90">
        <f>IF('code calculations'!$B$4=1,'code calculations'!C96,'code calculations'!J96)</f>
        <v>22.75</v>
      </c>
      <c r="D90">
        <f>IF('code calculations'!$B$4=1,'code calculations'!D96,'code calculations'!K96)</f>
        <v>0.125</v>
      </c>
      <c r="E90">
        <f>IF('code calculations'!$B$4=1,'code calculations'!E96,'code calculations'!L96)</f>
        <v>0</v>
      </c>
      <c r="F90" t="str">
        <f>IF('code calculations'!$B$4=1,'code calculations'!F96,'code calculations'!M96)</f>
        <v>,1</v>
      </c>
    </row>
    <row r="91" spans="1:6" ht="12.75">
      <c r="A91" t="str">
        <f>IF('code calculations'!$B$4=1,'code calculations'!A97,'code calculations'!H97)</f>
        <v>M3</v>
      </c>
      <c r="B91">
        <f>IF('code calculations'!$B$4=1,'code calculations'!B97,'code calculations'!I97)</f>
        <v>8.75</v>
      </c>
      <c r="C91">
        <f>IF('code calculations'!$B$4=1,'code calculations'!C97,'code calculations'!J97)</f>
        <v>22.5</v>
      </c>
      <c r="D91">
        <f>IF('code calculations'!$B$4=1,'code calculations'!D97,'code calculations'!K97)</f>
        <v>0.09375</v>
      </c>
      <c r="E91" t="str">
        <f>IF('code calculations'!$B$4=1,'code calculations'!E97,'code calculations'!L97)</f>
        <v>..</v>
      </c>
      <c r="F91" t="str">
        <f>IF('code calculations'!$B$4=1,'code calculations'!F97,'code calculations'!M97)</f>
        <v>..</v>
      </c>
    </row>
    <row r="92" spans="1:6" ht="12.75">
      <c r="A92" t="str">
        <f>IF('code calculations'!$B$4=1,'code calculations'!A98,'code calculations'!H98)</f>
        <v>J3</v>
      </c>
      <c r="B92">
        <f>IF('code calculations'!$B$4=1,'code calculations'!B98,'code calculations'!I98)</f>
        <v>8.75</v>
      </c>
      <c r="C92">
        <f>IF('code calculations'!$B$4=1,'code calculations'!C98,'code calculations'!J98)</f>
        <v>22.5</v>
      </c>
      <c r="D92">
        <f>IF('code calculations'!$B$4=1,'code calculations'!D98,'code calculations'!K98)</f>
        <v>0.225</v>
      </c>
      <c r="E92" t="str">
        <f>IF('code calculations'!$B$4=1,'code calculations'!E98,'code calculations'!L98)</f>
        <v>..</v>
      </c>
      <c r="F92" t="str">
        <f>IF('code calculations'!$B$4=1,'code calculations'!F98,'code calculations'!M98)</f>
        <v>..</v>
      </c>
    </row>
    <row r="93" spans="1:6" ht="12.75">
      <c r="A93" t="str">
        <f>IF('code calculations'!$B$4=1,'code calculations'!A99,'code calculations'!H99)</f>
        <v>J3</v>
      </c>
      <c r="B93">
        <f>IF('code calculations'!$B$4=1,'code calculations'!B99,'code calculations'!I99)</f>
        <v>11.125</v>
      </c>
      <c r="C93">
        <f>IF('code calculations'!$B$4=1,'code calculations'!C99,'code calculations'!J99)</f>
        <v>22.5</v>
      </c>
      <c r="D93">
        <f>IF('code calculations'!$B$4=1,'code calculations'!D99,'code calculations'!K99)</f>
        <v>0.225</v>
      </c>
      <c r="E93" t="str">
        <f>IF('code calculations'!$B$4=1,'code calculations'!E99,'code calculations'!L99)</f>
        <v>..</v>
      </c>
      <c r="F93" t="str">
        <f>IF('code calculations'!$B$4=1,'code calculations'!F99,'code calculations'!M99)</f>
        <v>..</v>
      </c>
    </row>
    <row r="94" spans="1:6" ht="12.75">
      <c r="A94" t="str">
        <f>IF('code calculations'!$B$4=1,'code calculations'!A100,'code calculations'!H100)</f>
        <v>M3</v>
      </c>
      <c r="B94">
        <f>IF('code calculations'!$B$4=1,'code calculations'!B100,'code calculations'!I100)</f>
        <v>11.125</v>
      </c>
      <c r="C94">
        <f>IF('code calculations'!$B$4=1,'code calculations'!C100,'code calculations'!J100)</f>
        <v>22.5</v>
      </c>
      <c r="D94">
        <f>IF('code calculations'!$B$4=1,'code calculations'!D100,'code calculations'!K100)</f>
        <v>0.0625</v>
      </c>
      <c r="E94" t="str">
        <f>IF('code calculations'!$B$4=1,'code calculations'!E100,'code calculations'!L100)</f>
        <v>..</v>
      </c>
      <c r="F94" t="str">
        <f>IF('code calculations'!$B$4=1,'code calculations'!F100,'code calculations'!M100)</f>
        <v>..</v>
      </c>
    </row>
    <row r="95" spans="1:6" ht="12.75">
      <c r="A95" t="str">
        <f>IF('code calculations'!$B$4=1,'code calculations'!A101,'code calculations'!H101)</f>
        <v>M3</v>
      </c>
      <c r="B95">
        <f>IF('code calculations'!$B$4=1,'code calculations'!B101,'code calculations'!I101)</f>
        <v>11.125</v>
      </c>
      <c r="C95">
        <f>IF('code calculations'!$B$4=1,'code calculations'!C101,'code calculations'!J101)</f>
        <v>2.5</v>
      </c>
      <c r="D95">
        <f>IF('code calculations'!$B$4=1,'code calculations'!D101,'code calculations'!K101)</f>
        <v>0.0625</v>
      </c>
      <c r="E95" t="str">
        <f>IF('code calculations'!$B$4=1,'code calculations'!E101,'code calculations'!L101)</f>
        <v>..</v>
      </c>
      <c r="F95" t="str">
        <f>IF('code calculations'!$B$4=1,'code calculations'!F101,'code calculations'!M101)</f>
        <v>..</v>
      </c>
    </row>
    <row r="96" spans="1:6" ht="12.75">
      <c r="A96" t="str">
        <f>IF('code calculations'!$B$4=1,'code calculations'!A102,'code calculations'!H102)</f>
        <v>J3</v>
      </c>
      <c r="B96">
        <f>IF('code calculations'!$B$4=1,'code calculations'!B102,'code calculations'!I102)</f>
        <v>11.125</v>
      </c>
      <c r="C96">
        <f>IF('code calculations'!$B$4=1,'code calculations'!C102,'code calculations'!J102)</f>
        <v>2.5</v>
      </c>
      <c r="D96">
        <f>IF('code calculations'!$B$4=1,'code calculations'!D102,'code calculations'!K102)</f>
        <v>0.225</v>
      </c>
      <c r="E96" t="str">
        <f>IF('code calculations'!$B$4=1,'code calculations'!E102,'code calculations'!L102)</f>
        <v>..</v>
      </c>
      <c r="F96" t="str">
        <f>IF('code calculations'!$B$4=1,'code calculations'!F102,'code calculations'!M102)</f>
        <v>..</v>
      </c>
    </row>
    <row r="97" spans="1:6" ht="12.75">
      <c r="A97" t="str">
        <f>IF('code calculations'!$B$4=1,'code calculations'!A103,'code calculations'!H103)</f>
        <v>J3</v>
      </c>
      <c r="B97">
        <f>IF('code calculations'!$B$4=1,'code calculations'!B103,'code calculations'!I103)</f>
        <v>13.5</v>
      </c>
      <c r="C97">
        <f>IF('code calculations'!$B$4=1,'code calculations'!C103,'code calculations'!J103)</f>
        <v>2.25</v>
      </c>
      <c r="D97">
        <f>IF('code calculations'!$B$4=1,'code calculations'!D103,'code calculations'!K103)</f>
        <v>0.225</v>
      </c>
      <c r="E97" t="str">
        <f>IF('code calculations'!$B$4=1,'code calculations'!E103,'code calculations'!L103)</f>
        <v>..</v>
      </c>
      <c r="F97" t="str">
        <f>IF('code calculations'!$B$4=1,'code calculations'!F103,'code calculations'!M103)</f>
        <v>..</v>
      </c>
    </row>
    <row r="98" spans="1:6" ht="12.75">
      <c r="A98" t="str">
        <f>IF('code calculations'!$B$4=1,'code calculations'!A104,'code calculations'!H104)</f>
        <v>M3</v>
      </c>
      <c r="B98">
        <f>IF('code calculations'!$B$4=1,'code calculations'!B104,'code calculations'!I104)</f>
        <v>13.5</v>
      </c>
      <c r="C98">
        <f>IF('code calculations'!$B$4=1,'code calculations'!C104,'code calculations'!J104)</f>
        <v>2.25</v>
      </c>
      <c r="D98">
        <f>IF('code calculations'!$B$4=1,'code calculations'!D104,'code calculations'!K104)</f>
        <v>0.09375</v>
      </c>
      <c r="E98" t="str">
        <f>IF('code calculations'!$B$4=1,'code calculations'!E104,'code calculations'!L104)</f>
        <v>..</v>
      </c>
      <c r="F98" t="str">
        <f>IF('code calculations'!$B$4=1,'code calculations'!F104,'code calculations'!M104)</f>
        <v>..</v>
      </c>
    </row>
    <row r="99" spans="1:6" ht="12.75">
      <c r="A99" t="str">
        <f>IF('code calculations'!$B$4=1,'code calculations'!A105,'code calculations'!H105)</f>
        <v>CG,</v>
      </c>
      <c r="B99">
        <f>IF('code calculations'!$B$4=1,'code calculations'!B105,'code calculations'!I105)</f>
        <v>13.75</v>
      </c>
      <c r="C99">
        <f>IF('code calculations'!$B$4=1,'code calculations'!C105,'code calculations'!J105)</f>
        <v>2.25</v>
      </c>
      <c r="D99">
        <f>IF('code calculations'!$B$4=1,'code calculations'!D105,'code calculations'!K105)</f>
        <v>0.125</v>
      </c>
      <c r="E99">
        <f>IF('code calculations'!$B$4=1,'code calculations'!E105,'code calculations'!L105)</f>
        <v>0</v>
      </c>
      <c r="F99" t="str">
        <f>IF('code calculations'!$B$4=1,'code calculations'!F105,'code calculations'!M105)</f>
        <v>,-1</v>
      </c>
    </row>
    <row r="100" spans="1:6" ht="12.75">
      <c r="A100" t="str">
        <f>IF('code calculations'!$B$4=1,'code calculations'!A106,'code calculations'!H106)</f>
        <v>M3</v>
      </c>
      <c r="B100">
        <f>IF('code calculations'!$B$4=1,'code calculations'!B106,'code calculations'!I106)</f>
        <v>13.75</v>
      </c>
      <c r="C100">
        <f>IF('code calculations'!$B$4=1,'code calculations'!C106,'code calculations'!J106)</f>
        <v>2.5</v>
      </c>
      <c r="D100">
        <f>IF('code calculations'!$B$4=1,'code calculations'!D106,'code calculations'!K106)</f>
        <v>0.09375</v>
      </c>
      <c r="E100" t="str">
        <f>IF('code calculations'!$B$4=1,'code calculations'!E106,'code calculations'!L106)</f>
        <v>..</v>
      </c>
      <c r="F100" t="str">
        <f>IF('code calculations'!$B$4=1,'code calculations'!F106,'code calculations'!M106)</f>
        <v>..</v>
      </c>
    </row>
    <row r="101" spans="1:6" ht="12.75">
      <c r="A101" t="str">
        <f>IF('code calculations'!$B$4=1,'code calculations'!A107,'code calculations'!H107)</f>
        <v>J3</v>
      </c>
      <c r="B101">
        <f>IF('code calculations'!$B$4=1,'code calculations'!B107,'code calculations'!I107)</f>
        <v>13.75</v>
      </c>
      <c r="C101">
        <f>IF('code calculations'!$B$4=1,'code calculations'!C107,'code calculations'!J107)</f>
        <v>2.5</v>
      </c>
      <c r="D101">
        <f>IF('code calculations'!$B$4=1,'code calculations'!D107,'code calculations'!K107)</f>
        <v>0.225</v>
      </c>
      <c r="E101" t="str">
        <f>IF('code calculations'!$B$4=1,'code calculations'!E107,'code calculations'!L107)</f>
        <v>..</v>
      </c>
      <c r="F101" t="str">
        <f>IF('code calculations'!$B$4=1,'code calculations'!F107,'code calculations'!M107)</f>
        <v>..</v>
      </c>
    </row>
    <row r="102" spans="1:6" ht="12.75">
      <c r="A102" t="str">
        <f>IF('code calculations'!$B$4=1,'code calculations'!A108,'code calculations'!H108)</f>
        <v>J3</v>
      </c>
      <c r="B102">
        <f>IF('code calculations'!$B$4=1,'code calculations'!B108,'code calculations'!I108)</f>
        <v>16.125</v>
      </c>
      <c r="C102">
        <f>IF('code calculations'!$B$4=1,'code calculations'!C108,'code calculations'!J108)</f>
        <v>2.5</v>
      </c>
      <c r="D102">
        <f>IF('code calculations'!$B$4=1,'code calculations'!D108,'code calculations'!K108)</f>
        <v>0.225</v>
      </c>
      <c r="E102" t="str">
        <f>IF('code calculations'!$B$4=1,'code calculations'!E108,'code calculations'!L108)</f>
        <v>..</v>
      </c>
      <c r="F102" t="str">
        <f>IF('code calculations'!$B$4=1,'code calculations'!F108,'code calculations'!M108)</f>
        <v>..</v>
      </c>
    </row>
    <row r="103" spans="1:6" ht="12.75">
      <c r="A103" t="str">
        <f>IF('code calculations'!$B$4=1,'code calculations'!A109,'code calculations'!H109)</f>
        <v>M3</v>
      </c>
      <c r="B103">
        <f>IF('code calculations'!$B$4=1,'code calculations'!B109,'code calculations'!I109)</f>
        <v>16.125</v>
      </c>
      <c r="C103">
        <f>IF('code calculations'!$B$4=1,'code calculations'!C109,'code calculations'!J109)</f>
        <v>2.5</v>
      </c>
      <c r="D103">
        <f>IF('code calculations'!$B$4=1,'code calculations'!D109,'code calculations'!K109)</f>
        <v>0.0625</v>
      </c>
      <c r="E103" t="str">
        <f>IF('code calculations'!$B$4=1,'code calculations'!E109,'code calculations'!L109)</f>
        <v>..</v>
      </c>
      <c r="F103" t="str">
        <f>IF('code calculations'!$B$4=1,'code calculations'!F109,'code calculations'!M109)</f>
        <v>..</v>
      </c>
    </row>
    <row r="104" spans="1:6" ht="12.75">
      <c r="A104" t="str">
        <f>IF('code calculations'!$B$4=1,'code calculations'!A110,'code calculations'!H110)</f>
        <v>M3</v>
      </c>
      <c r="B104">
        <f>IF('code calculations'!$B$4=1,'code calculations'!B110,'code calculations'!I110)</f>
        <v>16.125</v>
      </c>
      <c r="C104">
        <f>IF('code calculations'!$B$4=1,'code calculations'!C110,'code calculations'!J110)</f>
        <v>22.5</v>
      </c>
      <c r="D104">
        <f>IF('code calculations'!$B$4=1,'code calculations'!D110,'code calculations'!K110)</f>
        <v>0.0625</v>
      </c>
      <c r="E104" t="str">
        <f>IF('code calculations'!$B$4=1,'code calculations'!E110,'code calculations'!L110)</f>
        <v>..</v>
      </c>
      <c r="F104" t="str">
        <f>IF('code calculations'!$B$4=1,'code calculations'!F110,'code calculations'!M110)</f>
        <v>..</v>
      </c>
    </row>
    <row r="105" spans="1:6" ht="12.75">
      <c r="A105" t="str">
        <f>IF('code calculations'!$B$4=1,'code calculations'!A111,'code calculations'!H111)</f>
        <v>J3</v>
      </c>
      <c r="B105">
        <f>IF('code calculations'!$B$4=1,'code calculations'!B111,'code calculations'!I111)</f>
        <v>16.125</v>
      </c>
      <c r="C105">
        <f>IF('code calculations'!$B$4=1,'code calculations'!C111,'code calculations'!J111)</f>
        <v>22.5</v>
      </c>
      <c r="D105">
        <f>IF('code calculations'!$B$4=1,'code calculations'!D111,'code calculations'!K111)</f>
        <v>0.225</v>
      </c>
      <c r="E105" t="str">
        <f>IF('code calculations'!$B$4=1,'code calculations'!E111,'code calculations'!L111)</f>
        <v>..</v>
      </c>
      <c r="F105" t="str">
        <f>IF('code calculations'!$B$4=1,'code calculations'!F111,'code calculations'!M111)</f>
        <v>..</v>
      </c>
    </row>
    <row r="106" spans="1:6" ht="12.75">
      <c r="A106" t="str">
        <f>IF('code calculations'!$B$4=1,'code calculations'!A112,'code calculations'!H112)</f>
        <v>J3</v>
      </c>
      <c r="B106">
        <f>IF('code calculations'!$B$4=1,'code calculations'!B112,'code calculations'!I112)</f>
        <v>18.5</v>
      </c>
      <c r="C106">
        <f>IF('code calculations'!$B$4=1,'code calculations'!C112,'code calculations'!J112)</f>
        <v>22.75</v>
      </c>
      <c r="D106">
        <f>IF('code calculations'!$B$4=1,'code calculations'!D112,'code calculations'!K112)</f>
        <v>0.225</v>
      </c>
      <c r="E106" t="str">
        <f>IF('code calculations'!$B$4=1,'code calculations'!E112,'code calculations'!L112)</f>
        <v>..</v>
      </c>
      <c r="F106" t="str">
        <f>IF('code calculations'!$B$4=1,'code calculations'!F112,'code calculations'!M112)</f>
        <v>..</v>
      </c>
    </row>
    <row r="107" spans="1:6" ht="12.75">
      <c r="A107" t="str">
        <f>IF('code calculations'!$B$4=1,'code calculations'!A113,'code calculations'!H113)</f>
        <v>M3</v>
      </c>
      <c r="B107">
        <f>IF('code calculations'!$B$4=1,'code calculations'!B113,'code calculations'!I113)</f>
        <v>18.5</v>
      </c>
      <c r="C107">
        <f>IF('code calculations'!$B$4=1,'code calculations'!C113,'code calculations'!J113)</f>
        <v>22.75</v>
      </c>
      <c r="D107">
        <f>IF('code calculations'!$B$4=1,'code calculations'!D113,'code calculations'!K113)</f>
        <v>0.09375</v>
      </c>
      <c r="E107" t="str">
        <f>IF('code calculations'!$B$4=1,'code calculations'!E113,'code calculations'!L113)</f>
        <v>..</v>
      </c>
      <c r="F107" t="str">
        <f>IF('code calculations'!$B$4=1,'code calculations'!F113,'code calculations'!M113)</f>
        <v>..</v>
      </c>
    </row>
    <row r="108" spans="1:6" ht="12.75">
      <c r="A108" t="str">
        <f>IF('code calculations'!$B$4=1,'code calculations'!A114,'code calculations'!H114)</f>
        <v>CG,</v>
      </c>
      <c r="B108">
        <f>IF('code calculations'!$B$4=1,'code calculations'!B114,'code calculations'!I114)</f>
        <v>18.625</v>
      </c>
      <c r="C108">
        <f>IF('code calculations'!$B$4=1,'code calculations'!C114,'code calculations'!J114)</f>
        <v>22.875</v>
      </c>
      <c r="D108">
        <f>IF('code calculations'!$B$4=1,'code calculations'!D114,'code calculations'!K114)</f>
        <v>0.125</v>
      </c>
      <c r="E108">
        <f>IF('code calculations'!$B$4=1,'code calculations'!E114,'code calculations'!L114)</f>
        <v>0</v>
      </c>
      <c r="F108" t="str">
        <f>IF('code calculations'!$B$4=1,'code calculations'!F114,'code calculations'!M114)</f>
        <v>,1</v>
      </c>
    </row>
    <row r="109" spans="1:6" ht="12.75">
      <c r="A109" t="str">
        <f>IF('code calculations'!$B$4=1,'code calculations'!A115,'code calculations'!H115)</f>
        <v>M3</v>
      </c>
      <c r="B109">
        <f>IF('code calculations'!$B$4=1,'code calculations'!B115,'code calculations'!I115)</f>
        <v>18.875</v>
      </c>
      <c r="C109">
        <f>IF('code calculations'!$B$4=1,'code calculations'!C115,'code calculations'!J115)</f>
        <v>22.875</v>
      </c>
      <c r="D109">
        <f>IF('code calculations'!$B$4=1,'code calculations'!D115,'code calculations'!K115)</f>
        <v>0.09375</v>
      </c>
      <c r="E109" t="str">
        <f>IF('code calculations'!$B$4=1,'code calculations'!E115,'code calculations'!L115)</f>
        <v>..</v>
      </c>
      <c r="F109" t="str">
        <f>IF('code calculations'!$B$4=1,'code calculations'!F115,'code calculations'!M115)</f>
        <v>..</v>
      </c>
    </row>
    <row r="110" spans="1:6" ht="12.75">
      <c r="A110" t="str">
        <f>IF('code calculations'!$B$4=1,'code calculations'!A116,'code calculations'!H116)</f>
        <v>J3</v>
      </c>
      <c r="B110">
        <f>IF('code calculations'!$B$4=1,'code calculations'!B116,'code calculations'!I116)</f>
        <v>18.875</v>
      </c>
      <c r="C110">
        <f>IF('code calculations'!$B$4=1,'code calculations'!C116,'code calculations'!J116)</f>
        <v>22.875</v>
      </c>
      <c r="D110">
        <f>IF('code calculations'!$B$4=1,'code calculations'!D116,'code calculations'!K116)</f>
        <v>0.225</v>
      </c>
      <c r="E110" t="str">
        <f>IF('code calculations'!$B$4=1,'code calculations'!E116,'code calculations'!L116)</f>
        <v>..</v>
      </c>
      <c r="F110" t="str">
        <f>IF('code calculations'!$B$4=1,'code calculations'!F116,'code calculations'!M116)</f>
        <v>..</v>
      </c>
    </row>
    <row r="111" spans="1:6" ht="12.75">
      <c r="A111" t="str">
        <f>IF('code calculations'!$B$4=1,'code calculations'!A117,'code calculations'!H117)</f>
        <v>JH</v>
      </c>
      <c r="B111">
        <f>IF('code calculations'!$B$4=1,'code calculations'!B117,'code calculations'!I117)</f>
        <v>0</v>
      </c>
      <c r="C111">
        <f>IF('code calculations'!$B$4=1,'code calculations'!C117,'code calculations'!J117)</f>
        <v>0</v>
      </c>
      <c r="D111">
        <f>IF('code calculations'!$B$4=1,'code calculations'!D117,'code calculations'!K117)</f>
        <v>0</v>
      </c>
      <c r="E111">
        <f>IF('code calculations'!$B$4=1,'code calculations'!E117,'code calculations'!L117)</f>
        <v>0</v>
      </c>
      <c r="F111">
        <f>IF('code calculations'!$B$4=1,'code calculations'!F117,'code calculations'!M117)</f>
        <v>0</v>
      </c>
    </row>
  </sheetData>
  <sheetProtection password="C77A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7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>
        <v>1.125</v>
      </c>
    </row>
    <row r="2" spans="1:2" ht="12.75">
      <c r="A2" t="s">
        <v>3</v>
      </c>
      <c r="B2">
        <v>0.1</v>
      </c>
    </row>
    <row r="3" spans="1:2" ht="12.75">
      <c r="A3" t="s">
        <v>5</v>
      </c>
      <c r="B3">
        <v>0.2</v>
      </c>
    </row>
    <row r="4" spans="1:2" ht="12.75">
      <c r="A4" t="s">
        <v>10</v>
      </c>
      <c r="B4" s="6">
        <v>1</v>
      </c>
    </row>
    <row r="5" ht="12.75">
      <c r="H5" t="s">
        <v>11</v>
      </c>
    </row>
    <row r="7" spans="1:13" ht="12.75">
      <c r="A7" t="s">
        <v>1</v>
      </c>
      <c r="B7">
        <f>B1/2</f>
        <v>0.5625</v>
      </c>
      <c r="C7">
        <f>'user input'!B3/2</f>
        <v>2.5</v>
      </c>
      <c r="D7">
        <f>B2+'user input'!B5</f>
        <v>0.225</v>
      </c>
      <c r="E7" t="s">
        <v>9</v>
      </c>
      <c r="F7" t="s">
        <v>9</v>
      </c>
      <c r="H7" t="s">
        <v>1</v>
      </c>
      <c r="I7">
        <f>'user input'!B3/2+'user input'!B4/2</f>
        <v>12.5</v>
      </c>
      <c r="J7">
        <v>0</v>
      </c>
      <c r="K7">
        <f>B2+'user input'!B5</f>
        <v>0.225</v>
      </c>
      <c r="L7" t="s">
        <v>9</v>
      </c>
      <c r="M7" t="s">
        <v>9</v>
      </c>
    </row>
    <row r="8" spans="1:13" ht="12.75">
      <c r="A8" t="s">
        <v>4</v>
      </c>
      <c r="B8">
        <f>B7</f>
        <v>0.5625</v>
      </c>
      <c r="C8">
        <f>'user input'!B3/2</f>
        <v>2.5</v>
      </c>
      <c r="D8">
        <f>0</f>
        <v>0</v>
      </c>
      <c r="E8" t="s">
        <v>9</v>
      </c>
      <c r="F8" t="s">
        <v>9</v>
      </c>
      <c r="H8" t="s">
        <v>4</v>
      </c>
      <c r="I8">
        <f>'user input'!B3/2+'user input'!B4/2</f>
        <v>12.5</v>
      </c>
      <c r="J8">
        <v>0</v>
      </c>
      <c r="K8">
        <v>0</v>
      </c>
      <c r="L8" t="s">
        <v>9</v>
      </c>
      <c r="M8" t="s">
        <v>9</v>
      </c>
    </row>
    <row r="9" spans="1:13" ht="12.75">
      <c r="A9" t="s">
        <v>4</v>
      </c>
      <c r="B9">
        <f>B1-B3/2</f>
        <v>1.025</v>
      </c>
      <c r="C9">
        <f>'user input'!B3/2</f>
        <v>2.5</v>
      </c>
      <c r="D9">
        <v>0</v>
      </c>
      <c r="E9" t="s">
        <v>9</v>
      </c>
      <c r="F9" t="s">
        <v>9</v>
      </c>
      <c r="H9" t="s">
        <v>4</v>
      </c>
      <c r="I9">
        <f>'user input'!B3+'user input'!B4-B3</f>
        <v>24.8</v>
      </c>
      <c r="J9">
        <v>0</v>
      </c>
      <c r="K9">
        <v>0</v>
      </c>
      <c r="L9" t="s">
        <v>9</v>
      </c>
      <c r="M9" t="s">
        <v>9</v>
      </c>
    </row>
    <row r="10" spans="1:13" ht="12.75">
      <c r="A10" t="s">
        <v>6</v>
      </c>
      <c r="B10">
        <f>B1+B3/2</f>
        <v>1.225</v>
      </c>
      <c r="C10">
        <f>'user input'!B3/2-B3</f>
        <v>2.3</v>
      </c>
      <c r="D10">
        <v>0</v>
      </c>
      <c r="E10">
        <f>-B3</f>
        <v>-0.2</v>
      </c>
      <c r="F10" t="s">
        <v>7</v>
      </c>
      <c r="H10" t="s">
        <v>6</v>
      </c>
      <c r="I10">
        <f>'user input'!B3+'user input'!B4</f>
        <v>25</v>
      </c>
      <c r="J10">
        <f>B3</f>
        <v>0.2</v>
      </c>
      <c r="K10">
        <v>0</v>
      </c>
      <c r="L10">
        <f>B3</f>
        <v>0.2</v>
      </c>
      <c r="M10" t="s">
        <v>8</v>
      </c>
    </row>
    <row r="11" spans="1:13" ht="12.75">
      <c r="A11" t="s">
        <v>4</v>
      </c>
      <c r="B11">
        <f>B1+B3/2</f>
        <v>1.225</v>
      </c>
      <c r="C11">
        <f>B3</f>
        <v>0.2</v>
      </c>
      <c r="D11">
        <v>0</v>
      </c>
      <c r="E11" t="s">
        <v>9</v>
      </c>
      <c r="F11" t="s">
        <v>9</v>
      </c>
      <c r="H11" t="s">
        <v>4</v>
      </c>
      <c r="I11">
        <f>'user input'!B3+'user input'!B4</f>
        <v>25</v>
      </c>
      <c r="J11">
        <f>'user input'!B2-2*B3</f>
        <v>4.6</v>
      </c>
      <c r="K11">
        <v>0</v>
      </c>
      <c r="L11" t="s">
        <v>9</v>
      </c>
      <c r="M11" t="s">
        <v>9</v>
      </c>
    </row>
    <row r="12" spans="1:13" ht="12.75">
      <c r="A12" t="s">
        <v>6</v>
      </c>
      <c r="B12">
        <f>B1+B3/2+B3</f>
        <v>1.425</v>
      </c>
      <c r="C12">
        <v>0</v>
      </c>
      <c r="D12">
        <f>B3</f>
        <v>0.2</v>
      </c>
      <c r="E12">
        <v>0</v>
      </c>
      <c r="F12" t="s">
        <v>8</v>
      </c>
      <c r="H12" t="s">
        <v>6</v>
      </c>
      <c r="I12">
        <f>'user input'!B3+'user input'!B4-B3</f>
        <v>24.8</v>
      </c>
      <c r="J12">
        <f>'user input'!B2-B3</f>
        <v>4.8</v>
      </c>
      <c r="K12">
        <f>-B3</f>
        <v>-0.2</v>
      </c>
      <c r="L12">
        <v>0</v>
      </c>
      <c r="M12" t="s">
        <v>8</v>
      </c>
    </row>
    <row r="13" spans="1:13" ht="12.75">
      <c r="A13" t="s">
        <v>4</v>
      </c>
      <c r="B13">
        <f>B1+'user input'!B3-2*B3</f>
        <v>5.725</v>
      </c>
      <c r="C13">
        <v>0</v>
      </c>
      <c r="D13">
        <v>0</v>
      </c>
      <c r="E13" t="s">
        <v>9</v>
      </c>
      <c r="F13" t="s">
        <v>9</v>
      </c>
      <c r="H13" t="s">
        <v>4</v>
      </c>
      <c r="I13">
        <f>'user input'!B3/2+'user input'!B4+B3</f>
        <v>22.7</v>
      </c>
      <c r="J13">
        <f>'user input'!B2-B3</f>
        <v>4.8</v>
      </c>
      <c r="K13">
        <v>0</v>
      </c>
      <c r="L13" t="s">
        <v>9</v>
      </c>
      <c r="M13" t="s">
        <v>9</v>
      </c>
    </row>
    <row r="14" spans="1:13" ht="12.75">
      <c r="A14" t="s">
        <v>6</v>
      </c>
      <c r="B14">
        <f>B1+'user input'!B3-B3</f>
        <v>5.925</v>
      </c>
      <c r="C14">
        <f>B3</f>
        <v>0.2</v>
      </c>
      <c r="D14">
        <v>0</v>
      </c>
      <c r="E14">
        <f>B3</f>
        <v>0.2</v>
      </c>
      <c r="F14" t="s">
        <v>8</v>
      </c>
      <c r="H14" t="s">
        <v>6</v>
      </c>
      <c r="I14">
        <f>'user input'!B3/2+'user input'!B4+B3</f>
        <v>22.7</v>
      </c>
      <c r="J14">
        <f>'user input'!B2+B3</f>
        <v>5.2</v>
      </c>
      <c r="K14">
        <v>0</v>
      </c>
      <c r="L14">
        <f>B3</f>
        <v>0.2</v>
      </c>
      <c r="M14" t="s">
        <v>7</v>
      </c>
    </row>
    <row r="15" spans="1:13" ht="12.75">
      <c r="A15" t="s">
        <v>4</v>
      </c>
      <c r="B15">
        <f>B1+'user input'!B3-B3</f>
        <v>5.925</v>
      </c>
      <c r="C15">
        <f>'user input'!B3/2-B3</f>
        <v>2.3</v>
      </c>
      <c r="D15">
        <v>0</v>
      </c>
      <c r="E15" t="s">
        <v>9</v>
      </c>
      <c r="F15" t="s">
        <v>9</v>
      </c>
      <c r="H15" t="s">
        <v>4</v>
      </c>
      <c r="I15">
        <f>'user input'!B3+'user input'!B4-B3</f>
        <v>24.8</v>
      </c>
      <c r="J15">
        <f>'user input'!B2+B3</f>
        <v>5.2</v>
      </c>
      <c r="K15">
        <v>0</v>
      </c>
      <c r="L15" t="s">
        <v>9</v>
      </c>
      <c r="M15" t="s">
        <v>9</v>
      </c>
    </row>
    <row r="16" spans="1:13" ht="12.75">
      <c r="A16" t="s">
        <v>6</v>
      </c>
      <c r="B16">
        <f>B1+'user input'!B3+B3</f>
        <v>6.325</v>
      </c>
      <c r="C16">
        <f>'user input'!B3/2-B3</f>
        <v>2.3</v>
      </c>
      <c r="D16">
        <f>B3</f>
        <v>0.2</v>
      </c>
      <c r="E16">
        <v>0</v>
      </c>
      <c r="F16" t="s">
        <v>7</v>
      </c>
      <c r="H16" t="s">
        <v>6</v>
      </c>
      <c r="I16">
        <f>'user input'!B3+'user input'!B4</f>
        <v>25</v>
      </c>
      <c r="J16">
        <f>'user input'!B2+2*B3</f>
        <v>5.4</v>
      </c>
      <c r="K16">
        <v>0</v>
      </c>
      <c r="L16">
        <f>B3</f>
        <v>0.2</v>
      </c>
      <c r="M16" t="s">
        <v>8</v>
      </c>
    </row>
    <row r="17" spans="1:13" ht="12.75">
      <c r="A17" t="s">
        <v>4</v>
      </c>
      <c r="B17">
        <f>B1+'user input'!B3+B3</f>
        <v>6.325</v>
      </c>
      <c r="C17">
        <f>B3</f>
        <v>0.2</v>
      </c>
      <c r="D17">
        <v>0</v>
      </c>
      <c r="E17" t="s">
        <v>9</v>
      </c>
      <c r="F17" t="s">
        <v>9</v>
      </c>
      <c r="H17" t="s">
        <v>4</v>
      </c>
      <c r="I17">
        <f>'user input'!B3+'user input'!B4</f>
        <v>25</v>
      </c>
      <c r="J17">
        <f>'user input'!B2+'user input'!B3-2*B3</f>
        <v>9.6</v>
      </c>
      <c r="K17">
        <v>0</v>
      </c>
      <c r="L17" t="s">
        <v>9</v>
      </c>
      <c r="M17" t="s">
        <v>9</v>
      </c>
    </row>
    <row r="18" spans="1:13" ht="12.75">
      <c r="A18" t="s">
        <v>6</v>
      </c>
      <c r="B18">
        <f>B1+'user input'!B3+2*B3</f>
        <v>6.525</v>
      </c>
      <c r="C18">
        <v>0</v>
      </c>
      <c r="D18">
        <f>B3</f>
        <v>0.2</v>
      </c>
      <c r="E18">
        <v>0</v>
      </c>
      <c r="F18" t="s">
        <v>8</v>
      </c>
      <c r="H18" t="s">
        <v>6</v>
      </c>
      <c r="I18">
        <f>'user input'!B3+'user input'!B4-B3</f>
        <v>24.8</v>
      </c>
      <c r="J18">
        <f>'user input'!B2+'user input'!B3-B3</f>
        <v>9.8</v>
      </c>
      <c r="K18">
        <f>-B3</f>
        <v>-0.2</v>
      </c>
      <c r="L18">
        <v>0</v>
      </c>
      <c r="M18" t="s">
        <v>8</v>
      </c>
    </row>
    <row r="19" spans="1:13" ht="12.75">
      <c r="A19" t="s">
        <v>4</v>
      </c>
      <c r="B19">
        <f>'user input'!B2+'user input'!B3+B1-2*B3</f>
        <v>10.725</v>
      </c>
      <c r="C19">
        <v>0</v>
      </c>
      <c r="D19">
        <v>0</v>
      </c>
      <c r="E19" t="s">
        <v>9</v>
      </c>
      <c r="F19" t="s">
        <v>9</v>
      </c>
      <c r="H19" t="s">
        <v>4</v>
      </c>
      <c r="I19">
        <f>'user input'!B3/2+'user input'!B4+B3</f>
        <v>22.7</v>
      </c>
      <c r="J19">
        <f>'user input'!B2+'user input'!B3-B3</f>
        <v>9.8</v>
      </c>
      <c r="K19">
        <v>0</v>
      </c>
      <c r="L19" t="s">
        <v>9</v>
      </c>
      <c r="M19" t="s">
        <v>9</v>
      </c>
    </row>
    <row r="20" spans="1:13" ht="12.75">
      <c r="A20" t="s">
        <v>6</v>
      </c>
      <c r="B20">
        <f>'user input'!B2+'user input'!B3+B1-B3</f>
        <v>10.925</v>
      </c>
      <c r="C20" s="1">
        <f>B3</f>
        <v>0.2</v>
      </c>
      <c r="D20">
        <v>0</v>
      </c>
      <c r="E20">
        <f>B3</f>
        <v>0.2</v>
      </c>
      <c r="F20" t="s">
        <v>8</v>
      </c>
      <c r="H20" t="s">
        <v>6</v>
      </c>
      <c r="I20">
        <f>'user input'!B3/2+'user input'!B4+B3</f>
        <v>22.7</v>
      </c>
      <c r="J20">
        <f>'user input'!B2+'user input'!B3+B3</f>
        <v>10.2</v>
      </c>
      <c r="K20">
        <v>0</v>
      </c>
      <c r="L20">
        <f>B3</f>
        <v>0.2</v>
      </c>
      <c r="M20" t="s">
        <v>7</v>
      </c>
    </row>
    <row r="21" spans="1:13" ht="12.75">
      <c r="A21" t="s">
        <v>4</v>
      </c>
      <c r="B21">
        <f>'user input'!B2+'user input'!B3+B1-B3</f>
        <v>10.925</v>
      </c>
      <c r="C21">
        <f>'user input'!B3/2-B3</f>
        <v>2.3</v>
      </c>
      <c r="D21">
        <v>0</v>
      </c>
      <c r="E21" t="s">
        <v>9</v>
      </c>
      <c r="F21" t="s">
        <v>9</v>
      </c>
      <c r="H21" t="s">
        <v>4</v>
      </c>
      <c r="I21">
        <f>'user input'!B3+'user input'!B4-B3</f>
        <v>24.8</v>
      </c>
      <c r="J21">
        <f>'user input'!B2+'user input'!B3+B3</f>
        <v>10.2</v>
      </c>
      <c r="K21">
        <v>0</v>
      </c>
      <c r="L21" t="s">
        <v>9</v>
      </c>
      <c r="M21" t="s">
        <v>9</v>
      </c>
    </row>
    <row r="22" spans="1:13" ht="12.75">
      <c r="A22" t="s">
        <v>6</v>
      </c>
      <c r="B22">
        <f>'user input'!B2+'user input'!B3+B1+B3</f>
        <v>11.325</v>
      </c>
      <c r="C22">
        <f>'user input'!B3/2-B3</f>
        <v>2.3</v>
      </c>
      <c r="D22">
        <f>B3</f>
        <v>0.2</v>
      </c>
      <c r="E22">
        <v>0</v>
      </c>
      <c r="F22" t="s">
        <v>7</v>
      </c>
      <c r="H22" t="s">
        <v>6</v>
      </c>
      <c r="I22">
        <f>'user input'!B3+'user input'!B4</f>
        <v>25</v>
      </c>
      <c r="J22">
        <f>'user input'!B2+'user input'!B3+2*B3</f>
        <v>10.4</v>
      </c>
      <c r="K22">
        <v>0</v>
      </c>
      <c r="L22">
        <f>B3</f>
        <v>0.2</v>
      </c>
      <c r="M22" t="s">
        <v>8</v>
      </c>
    </row>
    <row r="23" spans="1:13" ht="12.75">
      <c r="A23" t="s">
        <v>4</v>
      </c>
      <c r="B23">
        <f>'user input'!B2+'user input'!B3+B1+B3</f>
        <v>11.325</v>
      </c>
      <c r="C23">
        <f>B3</f>
        <v>0.2</v>
      </c>
      <c r="D23">
        <v>0</v>
      </c>
      <c r="E23" t="s">
        <v>9</v>
      </c>
      <c r="F23" t="s">
        <v>9</v>
      </c>
      <c r="H23" t="s">
        <v>4</v>
      </c>
      <c r="I23">
        <f>'user input'!B3+'user input'!B4</f>
        <v>25</v>
      </c>
      <c r="J23">
        <f>2*'user input'!B2+'user input'!B3-2*B3</f>
        <v>14.6</v>
      </c>
      <c r="K23">
        <v>0</v>
      </c>
      <c r="L23" t="s">
        <v>9</v>
      </c>
      <c r="M23" t="s">
        <v>9</v>
      </c>
    </row>
    <row r="24" spans="1:13" ht="12.75">
      <c r="A24" t="s">
        <v>6</v>
      </c>
      <c r="B24">
        <f>'user input'!B2+'user input'!B3+B1+2*B3</f>
        <v>11.525</v>
      </c>
      <c r="C24">
        <v>0</v>
      </c>
      <c r="D24">
        <f>B3</f>
        <v>0.2</v>
      </c>
      <c r="E24">
        <v>0</v>
      </c>
      <c r="F24" t="s">
        <v>8</v>
      </c>
      <c r="H24" t="s">
        <v>6</v>
      </c>
      <c r="I24">
        <f>'user input'!B3+'user input'!B4-B3</f>
        <v>24.8</v>
      </c>
      <c r="J24">
        <f>2*'user input'!B2+'user input'!B3-B3</f>
        <v>14.8</v>
      </c>
      <c r="K24">
        <f>-B3</f>
        <v>-0.2</v>
      </c>
      <c r="L24">
        <v>0</v>
      </c>
      <c r="M24" t="s">
        <v>8</v>
      </c>
    </row>
    <row r="25" spans="1:13" ht="12.75">
      <c r="A25" t="s">
        <v>4</v>
      </c>
      <c r="B25">
        <f>2*'user input'!B3+'user input'!B2+B1-2*B3</f>
        <v>15.725</v>
      </c>
      <c r="C25">
        <v>0</v>
      </c>
      <c r="D25">
        <v>0</v>
      </c>
      <c r="E25" t="s">
        <v>9</v>
      </c>
      <c r="F25" t="s">
        <v>9</v>
      </c>
      <c r="H25" t="s">
        <v>4</v>
      </c>
      <c r="I25">
        <f>'user input'!B3/2+'user input'!B4+B3</f>
        <v>22.7</v>
      </c>
      <c r="J25">
        <f>2*'user input'!B2+'user input'!B3-B3</f>
        <v>14.8</v>
      </c>
      <c r="K25">
        <v>0</v>
      </c>
      <c r="L25" t="s">
        <v>9</v>
      </c>
      <c r="M25" t="s">
        <v>9</v>
      </c>
    </row>
    <row r="26" spans="1:13" ht="12.75">
      <c r="A26" t="s">
        <v>6</v>
      </c>
      <c r="B26">
        <f>2*'user input'!B3+'user input'!B2+B1-B3</f>
        <v>15.925</v>
      </c>
      <c r="C26">
        <f>B3</f>
        <v>0.2</v>
      </c>
      <c r="D26">
        <v>0</v>
      </c>
      <c r="E26">
        <f>B3</f>
        <v>0.2</v>
      </c>
      <c r="F26" t="s">
        <v>8</v>
      </c>
      <c r="H26" t="s">
        <v>6</v>
      </c>
      <c r="I26">
        <f>'user input'!B3/2+'user input'!B4+B3</f>
        <v>22.7</v>
      </c>
      <c r="J26">
        <f>2*'user input'!B2+'user input'!B3+B3</f>
        <v>15.2</v>
      </c>
      <c r="K26">
        <v>0</v>
      </c>
      <c r="L26">
        <f>B3</f>
        <v>0.2</v>
      </c>
      <c r="M26" t="s">
        <v>7</v>
      </c>
    </row>
    <row r="27" spans="1:13" ht="12.75">
      <c r="A27" t="s">
        <v>4</v>
      </c>
      <c r="B27">
        <f>2*'user input'!B3+'user input'!B2+B1-B3</f>
        <v>15.925</v>
      </c>
      <c r="C27">
        <f>'user input'!B3/2-B3</f>
        <v>2.3</v>
      </c>
      <c r="D27">
        <v>0</v>
      </c>
      <c r="E27" t="s">
        <v>9</v>
      </c>
      <c r="F27" t="s">
        <v>9</v>
      </c>
      <c r="H27" t="s">
        <v>4</v>
      </c>
      <c r="I27">
        <f>'user input'!B3+'user input'!B4-B3</f>
        <v>24.8</v>
      </c>
      <c r="J27">
        <f>2*'user input'!B2+'user input'!B3+B3</f>
        <v>15.2</v>
      </c>
      <c r="K27">
        <v>0</v>
      </c>
      <c r="L27" t="s">
        <v>9</v>
      </c>
      <c r="M27" t="s">
        <v>9</v>
      </c>
    </row>
    <row r="28" spans="1:13" ht="12.75">
      <c r="A28" t="s">
        <v>6</v>
      </c>
      <c r="B28">
        <f>2*'user input'!B3+'user input'!B2+B1+B3</f>
        <v>16.325</v>
      </c>
      <c r="C28">
        <f>'user input'!B3/2-B3</f>
        <v>2.3</v>
      </c>
      <c r="D28">
        <f>B3</f>
        <v>0.2</v>
      </c>
      <c r="E28">
        <v>0</v>
      </c>
      <c r="F28" t="s">
        <v>7</v>
      </c>
      <c r="H28" t="s">
        <v>6</v>
      </c>
      <c r="I28">
        <f>'user input'!B3+'user input'!B4</f>
        <v>25</v>
      </c>
      <c r="J28">
        <f>2*'user input'!B2+'user input'!B3+2*B3</f>
        <v>15.4</v>
      </c>
      <c r="K28">
        <v>0</v>
      </c>
      <c r="L28">
        <f>B3</f>
        <v>0.2</v>
      </c>
      <c r="M28" t="s">
        <v>8</v>
      </c>
    </row>
    <row r="29" spans="1:13" ht="12.75">
      <c r="A29" t="s">
        <v>4</v>
      </c>
      <c r="B29">
        <f>2*'user input'!B3+'user input'!B2+B1+B3</f>
        <v>16.325</v>
      </c>
      <c r="C29">
        <f>B3</f>
        <v>0.2</v>
      </c>
      <c r="D29">
        <v>0</v>
      </c>
      <c r="E29" t="s">
        <v>9</v>
      </c>
      <c r="F29" t="s">
        <v>9</v>
      </c>
      <c r="H29" t="s">
        <v>4</v>
      </c>
      <c r="I29">
        <f>'user input'!B3+'user input'!B4</f>
        <v>25</v>
      </c>
      <c r="J29" s="2">
        <f>2*'user input'!B2+2*'user input'!B3-2*B3</f>
        <v>19.6</v>
      </c>
      <c r="K29">
        <v>0</v>
      </c>
      <c r="L29" t="s">
        <v>9</v>
      </c>
      <c r="M29" t="s">
        <v>9</v>
      </c>
    </row>
    <row r="30" spans="1:13" ht="12.75">
      <c r="A30" t="s">
        <v>6</v>
      </c>
      <c r="B30">
        <f>2*'user input'!B3+'user input'!B2+B1+2*B3</f>
        <v>16.525</v>
      </c>
      <c r="C30">
        <v>0</v>
      </c>
      <c r="D30">
        <f>B3</f>
        <v>0.2</v>
      </c>
      <c r="E30">
        <v>0</v>
      </c>
      <c r="F30" t="s">
        <v>8</v>
      </c>
      <c r="H30" t="s">
        <v>6</v>
      </c>
      <c r="I30">
        <f>'user input'!B3+'user input'!B4-B3</f>
        <v>24.8</v>
      </c>
      <c r="J30">
        <f>2*'user input'!B2+2*'user input'!B3-B3</f>
        <v>19.8</v>
      </c>
      <c r="K30">
        <f>-B3</f>
        <v>-0.2</v>
      </c>
      <c r="L30">
        <v>0</v>
      </c>
      <c r="M30" t="s">
        <v>8</v>
      </c>
    </row>
    <row r="31" spans="1:13" ht="12.75">
      <c r="A31" t="s">
        <v>4</v>
      </c>
      <c r="B31">
        <f>2*'user input'!B3+2*'user input'!B2+B1-B3</f>
        <v>20.925</v>
      </c>
      <c r="C31">
        <v>0</v>
      </c>
      <c r="D31">
        <v>0</v>
      </c>
      <c r="E31" t="s">
        <v>9</v>
      </c>
      <c r="F31" t="s">
        <v>9</v>
      </c>
      <c r="H31" t="s">
        <v>4</v>
      </c>
      <c r="I31">
        <f>'user input'!B3/2+'user input'!B4+B3</f>
        <v>22.7</v>
      </c>
      <c r="J31">
        <f>2*'user input'!B2+2*'user input'!B3-B3</f>
        <v>19.8</v>
      </c>
      <c r="K31">
        <v>0</v>
      </c>
      <c r="L31" t="s">
        <v>9</v>
      </c>
      <c r="M31" t="s">
        <v>9</v>
      </c>
    </row>
    <row r="32" spans="1:13" ht="12.75">
      <c r="A32" t="s">
        <v>6</v>
      </c>
      <c r="B32">
        <f>2*'user input'!B3+2*'user input'!B2+B1</f>
        <v>21.125</v>
      </c>
      <c r="C32">
        <f>B3</f>
        <v>0.2</v>
      </c>
      <c r="D32">
        <v>0</v>
      </c>
      <c r="E32">
        <f>B3</f>
        <v>0.2</v>
      </c>
      <c r="F32" t="s">
        <v>8</v>
      </c>
      <c r="H32" t="s">
        <v>6</v>
      </c>
      <c r="I32">
        <f>'user input'!B3/2+'user input'!B4</f>
        <v>22.5</v>
      </c>
      <c r="J32">
        <f>2*'user input'!B2+2*'user input'!B3</f>
        <v>20</v>
      </c>
      <c r="K32">
        <v>0</v>
      </c>
      <c r="L32">
        <f>B3</f>
        <v>0.2</v>
      </c>
      <c r="M32" t="s">
        <v>7</v>
      </c>
    </row>
    <row r="33" spans="1:13" ht="12.75">
      <c r="A33" t="s">
        <v>4</v>
      </c>
      <c r="B33">
        <f>2*'user input'!B3+2*'user input'!B2+B1</f>
        <v>21.125</v>
      </c>
      <c r="C33">
        <f>'user input'!B4+'user input'!B3-B3</f>
        <v>24.8</v>
      </c>
      <c r="D33">
        <v>0</v>
      </c>
      <c r="E33" t="s">
        <v>9</v>
      </c>
      <c r="F33" t="s">
        <v>9</v>
      </c>
      <c r="H33" t="s">
        <v>4</v>
      </c>
      <c r="I33">
        <f>'user input'!B3/2+'user input'!B4</f>
        <v>22.5</v>
      </c>
      <c r="J33">
        <f>2*'user input'!B2+2*'user input'!B3+B1-B3</f>
        <v>20.925</v>
      </c>
      <c r="K33">
        <v>0</v>
      </c>
      <c r="L33" t="s">
        <v>9</v>
      </c>
      <c r="M33" t="s">
        <v>9</v>
      </c>
    </row>
    <row r="34" spans="1:13" ht="12.75">
      <c r="A34" t="s">
        <v>6</v>
      </c>
      <c r="B34">
        <f>2*'user input'!B3+2*'user input'!B2+B1-B3</f>
        <v>20.925</v>
      </c>
      <c r="C34">
        <f>'user input'!B4+'user input'!B3</f>
        <v>25</v>
      </c>
      <c r="D34">
        <f>-B3</f>
        <v>-0.2</v>
      </c>
      <c r="E34">
        <v>0</v>
      </c>
      <c r="F34" t="s">
        <v>8</v>
      </c>
      <c r="H34" t="s">
        <v>6</v>
      </c>
      <c r="I34">
        <f>'user input'!B3/2+'user input'!B4-B3</f>
        <v>22.3</v>
      </c>
      <c r="J34">
        <f>2*'user input'!B2+2*'user input'!B3+B1</f>
        <v>21.125</v>
      </c>
      <c r="K34">
        <f>-B3</f>
        <v>-0.2</v>
      </c>
      <c r="L34">
        <v>0</v>
      </c>
      <c r="M34" t="s">
        <v>8</v>
      </c>
    </row>
    <row r="35" spans="1:13" ht="12.75">
      <c r="A35" t="s">
        <v>4</v>
      </c>
      <c r="B35">
        <f>2*'user input'!B3+'user input'!B2+B1+2*B3</f>
        <v>16.525</v>
      </c>
      <c r="C35">
        <f>'user input'!B4+'user input'!B3</f>
        <v>25</v>
      </c>
      <c r="D35">
        <v>0</v>
      </c>
      <c r="E35" t="s">
        <v>9</v>
      </c>
      <c r="F35" t="s">
        <v>9</v>
      </c>
      <c r="H35" t="s">
        <v>4</v>
      </c>
      <c r="I35">
        <f>'user input'!B3/2+B3</f>
        <v>2.7</v>
      </c>
      <c r="J35">
        <f>2*'user input'!B2+2*'user input'!B3+B1</f>
        <v>21.125</v>
      </c>
      <c r="K35">
        <v>0</v>
      </c>
      <c r="L35" t="s">
        <v>9</v>
      </c>
      <c r="M35" t="s">
        <v>9</v>
      </c>
    </row>
    <row r="36" spans="1:13" ht="12.75">
      <c r="A36" t="s">
        <v>6</v>
      </c>
      <c r="B36">
        <f>2*'user input'!B3+'user input'!B2+B1+B3</f>
        <v>16.325</v>
      </c>
      <c r="C36">
        <f>'user input'!B4+'user input'!B3-B3</f>
        <v>24.8</v>
      </c>
      <c r="D36">
        <v>0</v>
      </c>
      <c r="E36">
        <f>-B3</f>
        <v>-0.2</v>
      </c>
      <c r="F36" t="s">
        <v>8</v>
      </c>
      <c r="H36" t="s">
        <v>6</v>
      </c>
      <c r="I36">
        <f>'user input'!B3/2</f>
        <v>2.5</v>
      </c>
      <c r="J36">
        <f>2*'user input'!B2+2*'user input'!B3+B1-B3</f>
        <v>20.925</v>
      </c>
      <c r="K36">
        <v>0</v>
      </c>
      <c r="L36">
        <f>-B3</f>
        <v>-0.2</v>
      </c>
      <c r="M36" t="s">
        <v>8</v>
      </c>
    </row>
    <row r="37" spans="1:13" ht="12.75">
      <c r="A37" t="s">
        <v>4</v>
      </c>
      <c r="B37">
        <f>2*'user input'!B3+'user input'!B2+B1+B3</f>
        <v>16.325</v>
      </c>
      <c r="C37">
        <f>'user input'!B4+'user input'!B3/2+B3</f>
        <v>22.7</v>
      </c>
      <c r="D37">
        <v>0</v>
      </c>
      <c r="E37" t="s">
        <v>9</v>
      </c>
      <c r="F37" t="s">
        <v>9</v>
      </c>
      <c r="H37" t="s">
        <v>4</v>
      </c>
      <c r="I37">
        <f>'user input'!B3/2</f>
        <v>2.5</v>
      </c>
      <c r="J37">
        <f>2*'user input'!B2+2*'user input'!B3</f>
        <v>20</v>
      </c>
      <c r="K37" t="s">
        <v>9</v>
      </c>
      <c r="L37" t="s">
        <v>9</v>
      </c>
      <c r="M37" t="s">
        <v>9</v>
      </c>
    </row>
    <row r="38" spans="1:13" ht="12.75">
      <c r="A38" t="s">
        <v>6</v>
      </c>
      <c r="B38">
        <f>2*'user input'!B3+'user input'!B2+B1-B3</f>
        <v>15.925</v>
      </c>
      <c r="C38">
        <f>'user input'!B4+'user input'!B3/2+B3</f>
        <v>22.7</v>
      </c>
      <c r="D38">
        <f>-B3</f>
        <v>-0.2</v>
      </c>
      <c r="E38">
        <v>0</v>
      </c>
      <c r="F38" t="s">
        <v>7</v>
      </c>
      <c r="H38" t="s">
        <v>6</v>
      </c>
      <c r="I38">
        <f>'user input'!B3/2-B3</f>
        <v>2.3</v>
      </c>
      <c r="J38">
        <f>2*'user input'!B2+2*'user input'!B3-B3</f>
        <v>19.8</v>
      </c>
      <c r="K38">
        <f>-B3</f>
        <v>-0.2</v>
      </c>
      <c r="L38">
        <v>0</v>
      </c>
      <c r="M38" t="s">
        <v>7</v>
      </c>
    </row>
    <row r="39" spans="1:13" ht="12.75">
      <c r="A39" t="s">
        <v>4</v>
      </c>
      <c r="B39">
        <f>2*'user input'!B3+'user input'!B2+B1-B3</f>
        <v>15.925</v>
      </c>
      <c r="C39">
        <f>'user input'!B4+'user input'!B3-B3</f>
        <v>24.8</v>
      </c>
      <c r="D39">
        <v>0</v>
      </c>
      <c r="E39" t="s">
        <v>9</v>
      </c>
      <c r="F39" t="s">
        <v>9</v>
      </c>
      <c r="H39" t="s">
        <v>4</v>
      </c>
      <c r="I39">
        <f>B3</f>
        <v>0.2</v>
      </c>
      <c r="J39">
        <f>2*'user input'!B2+2*'user input'!B3-B3</f>
        <v>19.8</v>
      </c>
      <c r="K39">
        <v>0</v>
      </c>
      <c r="L39" t="s">
        <v>9</v>
      </c>
      <c r="M39" t="s">
        <v>9</v>
      </c>
    </row>
    <row r="40" spans="1:13" ht="12.75">
      <c r="A40" t="s">
        <v>6</v>
      </c>
      <c r="B40">
        <f>2*'user input'!B3+'user input'!B2+B1-2*B3</f>
        <v>15.725</v>
      </c>
      <c r="C40">
        <f>'user input'!B4+'user input'!B3</f>
        <v>25</v>
      </c>
      <c r="D40">
        <f>-B3</f>
        <v>-0.2</v>
      </c>
      <c r="E40">
        <v>0</v>
      </c>
      <c r="F40" t="s">
        <v>8</v>
      </c>
      <c r="H40" t="s">
        <v>6</v>
      </c>
      <c r="I40">
        <v>0</v>
      </c>
      <c r="J40" s="2">
        <f>2*'user input'!B2+2*'user input'!B3-2*B3</f>
        <v>19.6</v>
      </c>
      <c r="K40">
        <v>0</v>
      </c>
      <c r="L40">
        <f>-B3</f>
        <v>-0.2</v>
      </c>
      <c r="M40" t="s">
        <v>8</v>
      </c>
    </row>
    <row r="41" spans="1:13" ht="12.75">
      <c r="A41" t="s">
        <v>4</v>
      </c>
      <c r="B41">
        <f>'user input'!B2+'user input'!B3+B1+2*B3</f>
        <v>11.525</v>
      </c>
      <c r="C41">
        <f>'user input'!B4+'user input'!B3</f>
        <v>25</v>
      </c>
      <c r="D41">
        <v>0</v>
      </c>
      <c r="E41" t="s">
        <v>9</v>
      </c>
      <c r="F41" t="s">
        <v>9</v>
      </c>
      <c r="H41" t="s">
        <v>4</v>
      </c>
      <c r="I41">
        <v>0</v>
      </c>
      <c r="J41">
        <f>2*'user input'!B2+'user input'!B3+2*B3</f>
        <v>15.4</v>
      </c>
      <c r="K41">
        <v>0</v>
      </c>
      <c r="L41" t="s">
        <v>9</v>
      </c>
      <c r="M41" t="s">
        <v>9</v>
      </c>
    </row>
    <row r="42" spans="1:13" ht="12.75">
      <c r="A42" t="s">
        <v>6</v>
      </c>
      <c r="B42">
        <f>'user input'!B2+'user input'!B3+B1+B3</f>
        <v>11.325</v>
      </c>
      <c r="C42">
        <f>'user input'!B4+'user input'!B3-B3</f>
        <v>24.8</v>
      </c>
      <c r="D42">
        <v>0</v>
      </c>
      <c r="E42">
        <f>-B3</f>
        <v>-0.2</v>
      </c>
      <c r="F42" t="s">
        <v>8</v>
      </c>
      <c r="H42" t="s">
        <v>6</v>
      </c>
      <c r="I42">
        <f>B3</f>
        <v>0.2</v>
      </c>
      <c r="J42">
        <f>2*'user input'!B2+'user input'!B3+B3</f>
        <v>15.2</v>
      </c>
      <c r="K42">
        <f>B3</f>
        <v>0.2</v>
      </c>
      <c r="L42">
        <v>0</v>
      </c>
      <c r="M42" t="s">
        <v>8</v>
      </c>
    </row>
    <row r="43" spans="1:13" ht="12.75">
      <c r="A43" t="s">
        <v>4</v>
      </c>
      <c r="B43">
        <f>'user input'!B2+'user input'!B3+B1+B3</f>
        <v>11.325</v>
      </c>
      <c r="C43">
        <f>'user input'!B4+'user input'!B3/2+B3</f>
        <v>22.7</v>
      </c>
      <c r="D43">
        <v>0</v>
      </c>
      <c r="E43" t="s">
        <v>9</v>
      </c>
      <c r="F43" t="s">
        <v>9</v>
      </c>
      <c r="H43" t="s">
        <v>4</v>
      </c>
      <c r="I43">
        <f>'user input'!B3/2-B3</f>
        <v>2.3</v>
      </c>
      <c r="J43">
        <f>2*'user input'!B2+'user input'!B3+B3</f>
        <v>15.2</v>
      </c>
      <c r="K43">
        <v>0</v>
      </c>
      <c r="L43" t="s">
        <v>9</v>
      </c>
      <c r="M43" t="s">
        <v>9</v>
      </c>
    </row>
    <row r="44" spans="1:13" ht="12.75">
      <c r="A44" t="s">
        <v>6</v>
      </c>
      <c r="B44">
        <f>'user input'!B2+'user input'!B3+B1-B3</f>
        <v>10.925</v>
      </c>
      <c r="C44">
        <f>'user input'!B4+'user input'!B3/2+B3</f>
        <v>22.7</v>
      </c>
      <c r="D44">
        <f>-B3</f>
        <v>-0.2</v>
      </c>
      <c r="E44">
        <v>0</v>
      </c>
      <c r="F44" t="s">
        <v>7</v>
      </c>
      <c r="H44" t="s">
        <v>6</v>
      </c>
      <c r="I44">
        <f>'user input'!B3/2-B3</f>
        <v>2.3</v>
      </c>
      <c r="J44">
        <f>2*'user input'!B2+'user input'!B3-B3</f>
        <v>14.8</v>
      </c>
      <c r="K44">
        <v>0</v>
      </c>
      <c r="L44">
        <f>-B3</f>
        <v>-0.2</v>
      </c>
      <c r="M44" t="s">
        <v>7</v>
      </c>
    </row>
    <row r="45" spans="1:13" ht="12.75">
      <c r="A45" t="s">
        <v>4</v>
      </c>
      <c r="B45">
        <f>'user input'!B2+'user input'!B3+B1-B3</f>
        <v>10.925</v>
      </c>
      <c r="C45">
        <f>'user input'!B4+'user input'!B3-B3</f>
        <v>24.8</v>
      </c>
      <c r="D45">
        <v>0</v>
      </c>
      <c r="E45" t="s">
        <v>9</v>
      </c>
      <c r="F45" t="s">
        <v>9</v>
      </c>
      <c r="H45" t="s">
        <v>4</v>
      </c>
      <c r="I45">
        <f>B3</f>
        <v>0.2</v>
      </c>
      <c r="J45">
        <f>2*'user input'!B2+'user input'!B3-B3</f>
        <v>14.8</v>
      </c>
      <c r="K45">
        <v>0</v>
      </c>
      <c r="L45" t="s">
        <v>9</v>
      </c>
      <c r="M45" t="s">
        <v>9</v>
      </c>
    </row>
    <row r="46" spans="1:13" ht="12.75">
      <c r="A46" t="s">
        <v>6</v>
      </c>
      <c r="B46">
        <f>'user input'!B2+'user input'!B3+B1-2*B3</f>
        <v>10.725</v>
      </c>
      <c r="C46">
        <f>'user input'!B4+'user input'!B3</f>
        <v>25</v>
      </c>
      <c r="D46">
        <f>-B3</f>
        <v>-0.2</v>
      </c>
      <c r="E46">
        <v>0</v>
      </c>
      <c r="F46" t="s">
        <v>8</v>
      </c>
      <c r="H46" t="s">
        <v>6</v>
      </c>
      <c r="I46">
        <v>0</v>
      </c>
      <c r="J46">
        <f>2*'user input'!B2+'user input'!B3-B3</f>
        <v>14.8</v>
      </c>
      <c r="K46">
        <v>0</v>
      </c>
      <c r="L46">
        <f>-B3</f>
        <v>-0.2</v>
      </c>
      <c r="M46" t="s">
        <v>8</v>
      </c>
    </row>
    <row r="47" spans="1:13" ht="12.75">
      <c r="A47" t="s">
        <v>4</v>
      </c>
      <c r="B47">
        <f>B1+'user input'!B3+2*B3</f>
        <v>6.525</v>
      </c>
      <c r="C47">
        <f>'user input'!B4+'user input'!B3</f>
        <v>25</v>
      </c>
      <c r="D47">
        <v>0</v>
      </c>
      <c r="E47" t="s">
        <v>9</v>
      </c>
      <c r="F47" t="s">
        <v>9</v>
      </c>
      <c r="H47" t="s">
        <v>4</v>
      </c>
      <c r="I47">
        <v>0</v>
      </c>
      <c r="J47">
        <f>'user input'!B2+'user input'!B3+2*B3</f>
        <v>10.4</v>
      </c>
      <c r="K47">
        <v>0</v>
      </c>
      <c r="L47" t="s">
        <v>9</v>
      </c>
      <c r="M47" t="s">
        <v>9</v>
      </c>
    </row>
    <row r="48" spans="1:13" ht="12.75">
      <c r="A48" t="s">
        <v>6</v>
      </c>
      <c r="B48">
        <f>B1+'user input'!B3+B3</f>
        <v>6.325</v>
      </c>
      <c r="C48">
        <f>'user input'!B4+'user input'!B3-B3</f>
        <v>24.8</v>
      </c>
      <c r="D48">
        <v>0</v>
      </c>
      <c r="E48">
        <f>-B3</f>
        <v>-0.2</v>
      </c>
      <c r="F48" t="s">
        <v>8</v>
      </c>
      <c r="H48" t="s">
        <v>6</v>
      </c>
      <c r="I48">
        <f>B3</f>
        <v>0.2</v>
      </c>
      <c r="J48">
        <f>'user input'!B2+'user input'!B3+B3</f>
        <v>10.2</v>
      </c>
      <c r="K48">
        <f>B3</f>
        <v>0.2</v>
      </c>
      <c r="L48">
        <v>0</v>
      </c>
      <c r="M48" t="s">
        <v>8</v>
      </c>
    </row>
    <row r="49" spans="1:13" ht="12.75">
      <c r="A49" t="s">
        <v>4</v>
      </c>
      <c r="B49">
        <f>B1+'user input'!B3+B3</f>
        <v>6.325</v>
      </c>
      <c r="C49">
        <f>'user input'!B4+'user input'!B3/2+B3</f>
        <v>22.7</v>
      </c>
      <c r="D49">
        <v>0</v>
      </c>
      <c r="E49" t="s">
        <v>9</v>
      </c>
      <c r="F49" t="s">
        <v>9</v>
      </c>
      <c r="H49" t="s">
        <v>4</v>
      </c>
      <c r="I49">
        <f>'user input'!B3/2-B3</f>
        <v>2.3</v>
      </c>
      <c r="J49">
        <f>'user input'!B2+'user input'!B3+B3</f>
        <v>10.2</v>
      </c>
      <c r="K49">
        <v>0</v>
      </c>
      <c r="L49" t="s">
        <v>9</v>
      </c>
      <c r="M49" t="s">
        <v>9</v>
      </c>
    </row>
    <row r="50" spans="1:13" ht="12.75">
      <c r="A50" t="s">
        <v>6</v>
      </c>
      <c r="B50">
        <f>B1+'user input'!B3-B3</f>
        <v>5.925</v>
      </c>
      <c r="C50">
        <f>'user input'!B4+'user input'!B3/2+B3</f>
        <v>22.7</v>
      </c>
      <c r="D50">
        <f>-B3</f>
        <v>-0.2</v>
      </c>
      <c r="E50">
        <v>0</v>
      </c>
      <c r="F50" t="s">
        <v>7</v>
      </c>
      <c r="H50" t="s">
        <v>6</v>
      </c>
      <c r="I50">
        <f>'user input'!B3/2-B3</f>
        <v>2.3</v>
      </c>
      <c r="J50">
        <f>'user input'!B2+'user input'!B3-B3</f>
        <v>9.8</v>
      </c>
      <c r="K50">
        <v>0</v>
      </c>
      <c r="L50">
        <f>-B3</f>
        <v>-0.2</v>
      </c>
      <c r="M50" t="s">
        <v>7</v>
      </c>
    </row>
    <row r="51" spans="1:13" ht="12.75">
      <c r="A51" t="s">
        <v>4</v>
      </c>
      <c r="B51">
        <f>B1+'user input'!B3-B3</f>
        <v>5.925</v>
      </c>
      <c r="C51">
        <f>'user input'!B4+'user input'!B3-B3</f>
        <v>24.8</v>
      </c>
      <c r="D51">
        <v>0</v>
      </c>
      <c r="E51" t="s">
        <v>9</v>
      </c>
      <c r="F51" t="s">
        <v>9</v>
      </c>
      <c r="H51" t="s">
        <v>4</v>
      </c>
      <c r="I51">
        <f>B3</f>
        <v>0.2</v>
      </c>
      <c r="J51">
        <f>'user input'!B2+'user input'!B3-B3</f>
        <v>9.8</v>
      </c>
      <c r="K51">
        <v>0</v>
      </c>
      <c r="L51" t="s">
        <v>9</v>
      </c>
      <c r="M51" t="s">
        <v>9</v>
      </c>
    </row>
    <row r="52" spans="1:13" ht="12.75">
      <c r="A52" t="s">
        <v>6</v>
      </c>
      <c r="B52">
        <f>B1+'user input'!B3-2*B3</f>
        <v>5.725</v>
      </c>
      <c r="C52">
        <f>'user input'!B4+'user input'!B3</f>
        <v>25</v>
      </c>
      <c r="D52">
        <f>-B3</f>
        <v>-0.2</v>
      </c>
      <c r="E52">
        <v>0</v>
      </c>
      <c r="F52" t="s">
        <v>8</v>
      </c>
      <c r="H52" t="s">
        <v>6</v>
      </c>
      <c r="I52">
        <v>0</v>
      </c>
      <c r="J52">
        <f>'user input'!B2+'user input'!B3-B3</f>
        <v>9.8</v>
      </c>
      <c r="K52">
        <v>0</v>
      </c>
      <c r="L52">
        <f>-B3</f>
        <v>-0.2</v>
      </c>
      <c r="M52" t="s">
        <v>8</v>
      </c>
    </row>
    <row r="53" spans="1:13" ht="12.75">
      <c r="A53" t="s">
        <v>4</v>
      </c>
      <c r="B53">
        <f>B1+B3/2+B3</f>
        <v>1.425</v>
      </c>
      <c r="C53">
        <f>'user input'!B4+'user input'!B3</f>
        <v>25</v>
      </c>
      <c r="D53">
        <v>0</v>
      </c>
      <c r="E53" t="s">
        <v>9</v>
      </c>
      <c r="F53" t="s">
        <v>9</v>
      </c>
      <c r="H53" t="s">
        <v>4</v>
      </c>
      <c r="I53">
        <v>0</v>
      </c>
      <c r="J53">
        <f>'user input'!B2+2*B3</f>
        <v>5.4</v>
      </c>
      <c r="K53">
        <v>0</v>
      </c>
      <c r="L53" t="s">
        <v>9</v>
      </c>
      <c r="M53" t="s">
        <v>9</v>
      </c>
    </row>
    <row r="54" spans="1:13" ht="12.75">
      <c r="A54" t="s">
        <v>6</v>
      </c>
      <c r="B54">
        <f>B1+B3/2</f>
        <v>1.225</v>
      </c>
      <c r="C54">
        <f>'user input'!B4+'user input'!B3-B3</f>
        <v>24.8</v>
      </c>
      <c r="D54">
        <v>0</v>
      </c>
      <c r="E54">
        <f>-B3</f>
        <v>-0.2</v>
      </c>
      <c r="F54" t="s">
        <v>8</v>
      </c>
      <c r="H54" t="s">
        <v>6</v>
      </c>
      <c r="I54">
        <f>B3</f>
        <v>0.2</v>
      </c>
      <c r="J54">
        <f>'user input'!B2+B3</f>
        <v>5.2</v>
      </c>
      <c r="K54">
        <f>B3</f>
        <v>0.2</v>
      </c>
      <c r="L54">
        <v>0</v>
      </c>
      <c r="M54" t="s">
        <v>8</v>
      </c>
    </row>
    <row r="55" spans="1:13" ht="12.75">
      <c r="A55" t="s">
        <v>4</v>
      </c>
      <c r="B55">
        <f>B1+B3/2</f>
        <v>1.225</v>
      </c>
      <c r="C55">
        <f>'user input'!B4+'user input'!B3/2+B3</f>
        <v>22.7</v>
      </c>
      <c r="D55">
        <v>0</v>
      </c>
      <c r="E55" t="s">
        <v>9</v>
      </c>
      <c r="F55" t="s">
        <v>9</v>
      </c>
      <c r="H55" t="s">
        <v>4</v>
      </c>
      <c r="I55">
        <f>'user input'!B3/2-B3</f>
        <v>2.3</v>
      </c>
      <c r="J55">
        <f>'user input'!B2+B3</f>
        <v>5.2</v>
      </c>
      <c r="K55">
        <v>0</v>
      </c>
      <c r="L55" t="s">
        <v>9</v>
      </c>
      <c r="M55" t="s">
        <v>9</v>
      </c>
    </row>
    <row r="56" spans="1:13" ht="12.75">
      <c r="A56" t="s">
        <v>6</v>
      </c>
      <c r="B56">
        <f>B1-B3/2</f>
        <v>1.025</v>
      </c>
      <c r="C56">
        <f>'user input'!B4+'user input'!B3/2</f>
        <v>22.5</v>
      </c>
      <c r="D56">
        <f>-B3</f>
        <v>-0.2</v>
      </c>
      <c r="E56">
        <v>0</v>
      </c>
      <c r="F56" t="s">
        <v>7</v>
      </c>
      <c r="H56" t="s">
        <v>6</v>
      </c>
      <c r="I56">
        <f>'user input'!B3/2-B3</f>
        <v>2.3</v>
      </c>
      <c r="J56">
        <f>'user input'!B2-B3</f>
        <v>4.8</v>
      </c>
      <c r="K56">
        <v>0</v>
      </c>
      <c r="L56">
        <f>-B3</f>
        <v>-0.2</v>
      </c>
      <c r="M56" t="s">
        <v>7</v>
      </c>
    </row>
    <row r="57" spans="1:13" ht="12.75">
      <c r="A57" t="s">
        <v>4</v>
      </c>
      <c r="B57">
        <f>B3</f>
        <v>0.2</v>
      </c>
      <c r="C57">
        <f>'user input'!B4+'user input'!B3/2</f>
        <v>22.5</v>
      </c>
      <c r="D57">
        <v>0</v>
      </c>
      <c r="E57" t="s">
        <v>9</v>
      </c>
      <c r="F57" t="s">
        <v>9</v>
      </c>
      <c r="H57" t="s">
        <v>4</v>
      </c>
      <c r="I57">
        <f>B3</f>
        <v>0.2</v>
      </c>
      <c r="J57">
        <f>'user input'!B2-B3</f>
        <v>4.8</v>
      </c>
      <c r="K57">
        <v>0</v>
      </c>
      <c r="L57" t="s">
        <v>9</v>
      </c>
      <c r="M57" t="s">
        <v>9</v>
      </c>
    </row>
    <row r="58" spans="1:13" ht="12.75">
      <c r="A58" t="s">
        <v>6</v>
      </c>
      <c r="B58">
        <v>0</v>
      </c>
      <c r="C58">
        <f>'user input'!B4+'user input'!B3/2-B3</f>
        <v>22.3</v>
      </c>
      <c r="D58">
        <v>0</v>
      </c>
      <c r="E58">
        <f>-B3</f>
        <v>-0.2</v>
      </c>
      <c r="F58" t="s">
        <v>8</v>
      </c>
      <c r="H58" t="s">
        <v>6</v>
      </c>
      <c r="I58">
        <v>0</v>
      </c>
      <c r="J58">
        <f>'user input'!B2-B3</f>
        <v>4.8</v>
      </c>
      <c r="K58">
        <v>0</v>
      </c>
      <c r="L58">
        <f>-B3</f>
        <v>-0.2</v>
      </c>
      <c r="M58" t="s">
        <v>8</v>
      </c>
    </row>
    <row r="59" spans="1:13" ht="12.75">
      <c r="A59" t="s">
        <v>4</v>
      </c>
      <c r="B59">
        <v>0</v>
      </c>
      <c r="C59">
        <f>'user input'!B3/2+B3</f>
        <v>2.7</v>
      </c>
      <c r="D59">
        <v>0</v>
      </c>
      <c r="E59" t="s">
        <v>9</v>
      </c>
      <c r="F59" t="s">
        <v>9</v>
      </c>
      <c r="H59" t="s">
        <v>4</v>
      </c>
      <c r="I59">
        <v>0</v>
      </c>
      <c r="J59">
        <f>+B3</f>
        <v>0.2</v>
      </c>
      <c r="K59">
        <v>0</v>
      </c>
      <c r="L59" t="s">
        <v>9</v>
      </c>
      <c r="M59" t="s">
        <v>9</v>
      </c>
    </row>
    <row r="60" spans="1:13" ht="12.75">
      <c r="A60" t="s">
        <v>6</v>
      </c>
      <c r="B60">
        <f>B3</f>
        <v>0.2</v>
      </c>
      <c r="C60">
        <f>'user input'!B3/2</f>
        <v>2.5</v>
      </c>
      <c r="D60">
        <f>B3</f>
        <v>0.2</v>
      </c>
      <c r="E60">
        <v>0</v>
      </c>
      <c r="F60" t="s">
        <v>8</v>
      </c>
      <c r="H60" t="s">
        <v>6</v>
      </c>
      <c r="I60">
        <f>+B3</f>
        <v>0.2</v>
      </c>
      <c r="J60">
        <v>0</v>
      </c>
      <c r="K60">
        <f>B3</f>
        <v>0.2</v>
      </c>
      <c r="L60">
        <v>0</v>
      </c>
      <c r="M60" t="s">
        <v>8</v>
      </c>
    </row>
    <row r="61" spans="1:13" ht="12.75">
      <c r="A61" t="s">
        <v>4</v>
      </c>
      <c r="B61">
        <f>B1/2</f>
        <v>0.5625</v>
      </c>
      <c r="C61">
        <f>'user input'!B3/2</f>
        <v>2.5</v>
      </c>
      <c r="D61">
        <v>0</v>
      </c>
      <c r="E61" t="s">
        <v>9</v>
      </c>
      <c r="F61" t="s">
        <v>9</v>
      </c>
      <c r="H61" t="s">
        <v>4</v>
      </c>
      <c r="I61">
        <f>'user input'!B3/2+'user input'!B4/2</f>
        <v>12.5</v>
      </c>
      <c r="J61">
        <v>0</v>
      </c>
      <c r="K61">
        <v>0</v>
      </c>
      <c r="L61" t="s">
        <v>9</v>
      </c>
      <c r="M61" t="s">
        <v>9</v>
      </c>
    </row>
    <row r="62" spans="1:13" ht="12.75">
      <c r="A62" t="s">
        <v>1</v>
      </c>
      <c r="B62">
        <f>B1/2</f>
        <v>0.5625</v>
      </c>
      <c r="C62">
        <f>'user input'!B3/2</f>
        <v>2.5</v>
      </c>
      <c r="D62">
        <f>B2+'user input'!B5</f>
        <v>0.225</v>
      </c>
      <c r="E62" t="s">
        <v>9</v>
      </c>
      <c r="F62" t="s">
        <v>9</v>
      </c>
      <c r="H62" t="s">
        <v>1</v>
      </c>
      <c r="I62">
        <f>'user input'!B3/2+'user input'!B4/2</f>
        <v>12.5</v>
      </c>
      <c r="J62">
        <v>0</v>
      </c>
      <c r="K62">
        <f>B2+'user input'!B5</f>
        <v>0.225</v>
      </c>
      <c r="L62" t="s">
        <v>9</v>
      </c>
      <c r="M62" t="s">
        <v>9</v>
      </c>
    </row>
    <row r="63" spans="1:13" ht="12.75">
      <c r="A63" t="s">
        <v>1</v>
      </c>
      <c r="B63">
        <f>B1</f>
        <v>1.125</v>
      </c>
      <c r="C63">
        <f>'user input'!B3/2</f>
        <v>2.5</v>
      </c>
      <c r="D63">
        <f>B2+'user input'!B5</f>
        <v>0.225</v>
      </c>
      <c r="E63" t="s">
        <v>9</v>
      </c>
      <c r="F63" t="s">
        <v>9</v>
      </c>
      <c r="H63" t="s">
        <v>1</v>
      </c>
      <c r="I63">
        <f>'user input'!B3/2+'user input'!B4/4</f>
        <v>7.5</v>
      </c>
      <c r="J63">
        <f>B3</f>
        <v>0.2</v>
      </c>
      <c r="K63">
        <f>B2+'user input'!B5</f>
        <v>0.225</v>
      </c>
      <c r="L63" t="s">
        <v>9</v>
      </c>
      <c r="M63" t="s">
        <v>9</v>
      </c>
    </row>
    <row r="64" spans="1:13" ht="12.75">
      <c r="A64" t="s">
        <v>4</v>
      </c>
      <c r="B64">
        <f>B1</f>
        <v>1.125</v>
      </c>
      <c r="C64">
        <f>'user input'!B3/2</f>
        <v>2.5</v>
      </c>
      <c r="D64">
        <f>'user input'!B5/2</f>
        <v>0.0625</v>
      </c>
      <c r="E64" t="s">
        <v>9</v>
      </c>
      <c r="F64" t="s">
        <v>9</v>
      </c>
      <c r="H64" t="s">
        <v>4</v>
      </c>
      <c r="I64">
        <f>'user input'!B3/2+'user input'!B4/4</f>
        <v>7.5</v>
      </c>
      <c r="J64">
        <f>B3</f>
        <v>0.2</v>
      </c>
      <c r="K64">
        <f>'user input'!B5*0.75</f>
        <v>0.09375</v>
      </c>
      <c r="L64" t="s">
        <v>9</v>
      </c>
      <c r="M64" t="s">
        <v>9</v>
      </c>
    </row>
    <row r="65" spans="1:13" ht="12.75">
      <c r="A65" t="s">
        <v>4</v>
      </c>
      <c r="B65">
        <f>2*'user input'!B2+2*'user input'!B3+B1</f>
        <v>21.125</v>
      </c>
      <c r="C65">
        <f>'user input'!B3/2</f>
        <v>2.5</v>
      </c>
      <c r="D65">
        <f>'user input'!B5/2</f>
        <v>0.0625</v>
      </c>
      <c r="E65" t="s">
        <v>9</v>
      </c>
      <c r="F65" t="s">
        <v>9</v>
      </c>
      <c r="H65" t="s">
        <v>6</v>
      </c>
      <c r="I65">
        <f>'user input'!B3/2+'user input'!B4/4-B3</f>
        <v>7.3</v>
      </c>
      <c r="J65">
        <f>2*B3</f>
        <v>0.4</v>
      </c>
      <c r="K65">
        <v>0</v>
      </c>
      <c r="L65">
        <f>B3</f>
        <v>0.2</v>
      </c>
      <c r="M65" t="s">
        <v>7</v>
      </c>
    </row>
    <row r="66" spans="1:13" ht="12.75">
      <c r="A66" t="s">
        <v>1</v>
      </c>
      <c r="B66">
        <f>2*'user input'!B2+2*'user input'!B3+B1</f>
        <v>21.125</v>
      </c>
      <c r="C66">
        <f>'user input'!B3/2</f>
        <v>2.5</v>
      </c>
      <c r="D66">
        <f>B2+'user input'!B5</f>
        <v>0.225</v>
      </c>
      <c r="E66" t="s">
        <v>9</v>
      </c>
      <c r="F66" t="s">
        <v>9</v>
      </c>
      <c r="H66" t="s">
        <v>4</v>
      </c>
      <c r="I66">
        <f>'user input'!B3/2+'user input'!B4/4-B3</f>
        <v>7.3</v>
      </c>
      <c r="J66">
        <f>3*B3</f>
        <v>0.6000000000000001</v>
      </c>
      <c r="K66">
        <f>'user input'!B5*0.75</f>
        <v>0.09375</v>
      </c>
      <c r="L66" t="s">
        <v>9</v>
      </c>
      <c r="M66" t="s">
        <v>9</v>
      </c>
    </row>
    <row r="67" spans="1:13" ht="12.75">
      <c r="A67" t="s">
        <v>1</v>
      </c>
      <c r="B67">
        <f>2*'user input'!B2+2*'user input'!B3+B1+0.25</f>
        <v>21.375</v>
      </c>
      <c r="C67">
        <f>'user input'!B4/2+'user input'!B3/2-0.125</f>
        <v>12.375</v>
      </c>
      <c r="D67">
        <f>B2+'user input'!B5</f>
        <v>0.225</v>
      </c>
      <c r="E67" t="s">
        <v>9</v>
      </c>
      <c r="F67" t="s">
        <v>9</v>
      </c>
      <c r="H67" t="s">
        <v>1</v>
      </c>
      <c r="I67">
        <f>'user input'!B3/2+'user input'!B4/4-B3</f>
        <v>7.3</v>
      </c>
      <c r="J67">
        <f>3*B3</f>
        <v>0.6000000000000001</v>
      </c>
      <c r="K67">
        <f>B2+'user input'!B5</f>
        <v>0.225</v>
      </c>
      <c r="L67" t="s">
        <v>9</v>
      </c>
      <c r="M67" t="s">
        <v>9</v>
      </c>
    </row>
    <row r="68" spans="1:13" ht="12.75">
      <c r="A68" t="s">
        <v>4</v>
      </c>
      <c r="B68">
        <f>2*'user input'!B2+2*'user input'!B3+B1+0.25</f>
        <v>21.375</v>
      </c>
      <c r="C68">
        <f>'user input'!B4/2+'user input'!B3/2-0.125</f>
        <v>12.375</v>
      </c>
      <c r="D68">
        <f>'user input'!B5*0.75</f>
        <v>0.09375</v>
      </c>
      <c r="E68" t="s">
        <v>9</v>
      </c>
      <c r="F68" t="s">
        <v>9</v>
      </c>
      <c r="H68" t="s">
        <v>1</v>
      </c>
      <c r="I68">
        <f>'user input'!B3/2</f>
        <v>2.5</v>
      </c>
      <c r="J68">
        <v>0</v>
      </c>
      <c r="K68">
        <f>B2+'user input'!B5</f>
        <v>0.225</v>
      </c>
      <c r="L68" t="s">
        <v>9</v>
      </c>
      <c r="M68" t="s">
        <v>9</v>
      </c>
    </row>
    <row r="69" spans="1:13" ht="12.75">
      <c r="A69" t="s">
        <v>6</v>
      </c>
      <c r="B69">
        <f>2*'user input'!B2+2*'user input'!B3+B1+0.25</f>
        <v>21.375</v>
      </c>
      <c r="C69">
        <f>'user input'!B4/2+'user input'!B3/2+0.125</f>
        <v>12.625</v>
      </c>
      <c r="D69">
        <v>0</v>
      </c>
      <c r="E69">
        <v>0.125</v>
      </c>
      <c r="F69" t="s">
        <v>8</v>
      </c>
      <c r="H69" t="s">
        <v>4</v>
      </c>
      <c r="I69">
        <f>'user input'!B3/2</f>
        <v>2.5</v>
      </c>
      <c r="J69">
        <v>0</v>
      </c>
      <c r="K69">
        <f>'user input'!B5/2</f>
        <v>0.0625</v>
      </c>
      <c r="L69" t="s">
        <v>9</v>
      </c>
      <c r="M69" t="s">
        <v>9</v>
      </c>
    </row>
    <row r="70" spans="1:13" ht="12.75">
      <c r="A70" t="s">
        <v>4</v>
      </c>
      <c r="B70">
        <f>2*'user input'!B2+2*'user input'!B3+B1</f>
        <v>21.125</v>
      </c>
      <c r="C70">
        <f>'user input'!B4/2+'user input'!B3/2+0.125</f>
        <v>12.625</v>
      </c>
      <c r="D70">
        <f>'user input'!B5*0.75</f>
        <v>0.09375</v>
      </c>
      <c r="E70" t="s">
        <v>9</v>
      </c>
      <c r="H70" t="s">
        <v>4</v>
      </c>
      <c r="I70">
        <f>'user input'!B3/2</f>
        <v>2.5</v>
      </c>
      <c r="J70">
        <f>2*'user input'!B2+2*'user input'!B3</f>
        <v>20</v>
      </c>
      <c r="K70">
        <f>'user input'!B5/2</f>
        <v>0.0625</v>
      </c>
      <c r="L70" t="s">
        <v>9</v>
      </c>
      <c r="M70" t="s">
        <v>9</v>
      </c>
    </row>
    <row r="71" spans="1:13" ht="12.75">
      <c r="A71" t="s">
        <v>1</v>
      </c>
      <c r="B71">
        <f>2*'user input'!B2+2*'user input'!B3+B1</f>
        <v>21.125</v>
      </c>
      <c r="C71">
        <f>'user input'!B4/2+'user input'!B3/2+0.125</f>
        <v>12.625</v>
      </c>
      <c r="D71">
        <f>B2+'user input'!B5</f>
        <v>0.225</v>
      </c>
      <c r="E71" t="s">
        <v>9</v>
      </c>
      <c r="H71" t="s">
        <v>1</v>
      </c>
      <c r="I71">
        <f>'user input'!B3/2</f>
        <v>2.5</v>
      </c>
      <c r="J71">
        <f>2*'user input'!B2+2*'user input'!B3</f>
        <v>20</v>
      </c>
      <c r="K71">
        <f>B2+'user input'!B5</f>
        <v>0.225</v>
      </c>
      <c r="L71" t="s">
        <v>9</v>
      </c>
      <c r="M71" t="s">
        <v>9</v>
      </c>
    </row>
    <row r="72" spans="1:13" ht="12.75">
      <c r="A72" t="s">
        <v>1</v>
      </c>
      <c r="B72">
        <f>2*'user input'!B2+2*'user input'!B3+B1</f>
        <v>21.125</v>
      </c>
      <c r="C72">
        <f>'user input'!B4+'user input'!B3/2</f>
        <v>22.5</v>
      </c>
      <c r="D72">
        <f>B2+'user input'!B5</f>
        <v>0.225</v>
      </c>
      <c r="E72" t="s">
        <v>9</v>
      </c>
      <c r="F72" t="s">
        <v>9</v>
      </c>
      <c r="H72" t="s">
        <v>1</v>
      </c>
      <c r="I72">
        <f>'user input'!B3/2+'user input'!B4+B3</f>
        <v>22.7</v>
      </c>
      <c r="J72">
        <f>2*'user input'!B2+2*'user input'!B3+2*B3</f>
        <v>20.4</v>
      </c>
      <c r="K72">
        <f>B2+'user input'!B5</f>
        <v>0.225</v>
      </c>
      <c r="L72" t="s">
        <v>9</v>
      </c>
      <c r="M72" t="s">
        <v>9</v>
      </c>
    </row>
    <row r="73" spans="1:13" ht="12.75">
      <c r="A73" t="s">
        <v>4</v>
      </c>
      <c r="B73">
        <f>2*'user input'!B2+2*'user input'!B3+B1</f>
        <v>21.125</v>
      </c>
      <c r="C73">
        <f>'user input'!B4+'user input'!B3/2</f>
        <v>22.5</v>
      </c>
      <c r="D73">
        <f>'user input'!B5/2</f>
        <v>0.0625</v>
      </c>
      <c r="E73" t="s">
        <v>9</v>
      </c>
      <c r="F73" t="s">
        <v>9</v>
      </c>
      <c r="H73" t="s">
        <v>4</v>
      </c>
      <c r="I73">
        <f>'user input'!B3/2+'user input'!B4+B3</f>
        <v>22.7</v>
      </c>
      <c r="J73">
        <f>2*'user input'!B2+2*'user input'!B3+2*B3</f>
        <v>20.4</v>
      </c>
      <c r="K73">
        <f>'user input'!B5*0.75</f>
        <v>0.09375</v>
      </c>
      <c r="L73" t="s">
        <v>9</v>
      </c>
      <c r="M73" t="s">
        <v>9</v>
      </c>
    </row>
    <row r="74" spans="1:13" ht="12.75">
      <c r="A74" t="s">
        <v>4</v>
      </c>
      <c r="B74">
        <f>B1</f>
        <v>1.125</v>
      </c>
      <c r="C74">
        <f>'user input'!B4+'user input'!B3/2</f>
        <v>22.5</v>
      </c>
      <c r="D74">
        <f>'user input'!B5/2</f>
        <v>0.0625</v>
      </c>
      <c r="E74" t="s">
        <v>9</v>
      </c>
      <c r="F74" t="s">
        <v>9</v>
      </c>
      <c r="H74" t="s">
        <v>6</v>
      </c>
      <c r="I74">
        <f>'user input'!B3/2+'user input'!B4+3*B3</f>
        <v>23.1</v>
      </c>
      <c r="J74">
        <f>2*'user input'!B2+2*'user input'!B3+2*B3</f>
        <v>20.4</v>
      </c>
      <c r="K74">
        <f>B3</f>
        <v>0.2</v>
      </c>
      <c r="L74">
        <v>0</v>
      </c>
      <c r="M74" t="s">
        <v>7</v>
      </c>
    </row>
    <row r="75" spans="1:13" ht="12.75">
      <c r="A75" t="s">
        <v>1</v>
      </c>
      <c r="B75">
        <f>B1</f>
        <v>1.125</v>
      </c>
      <c r="C75">
        <f>'user input'!B4+'user input'!B3/2</f>
        <v>22.5</v>
      </c>
      <c r="D75">
        <f>B2+'user input'!B5</f>
        <v>0.225</v>
      </c>
      <c r="E75" t="s">
        <v>9</v>
      </c>
      <c r="F75" t="s">
        <v>9</v>
      </c>
      <c r="H75" t="s">
        <v>4</v>
      </c>
      <c r="I75">
        <f>'user input'!B3/2+'user input'!B4+3*B3</f>
        <v>23.1</v>
      </c>
      <c r="J75">
        <f>2*'user input'!B2+2*'user input'!B3+B3</f>
        <v>20.2</v>
      </c>
      <c r="K75">
        <f>'user input'!B5*0.75</f>
        <v>0.09375</v>
      </c>
      <c r="L75" t="s">
        <v>9</v>
      </c>
      <c r="M75" t="s">
        <v>9</v>
      </c>
    </row>
    <row r="76" spans="1:13" ht="12.75">
      <c r="A76" t="s">
        <v>1</v>
      </c>
      <c r="B76">
        <f>B1-0.25</f>
        <v>0.875</v>
      </c>
      <c r="C76">
        <f>'user input'!B4+'user input'!B3/2+0.375</f>
        <v>22.875</v>
      </c>
      <c r="D76">
        <f>B2+'user input'!B5</f>
        <v>0.225</v>
      </c>
      <c r="E76" t="s">
        <v>9</v>
      </c>
      <c r="F76" t="s">
        <v>9</v>
      </c>
      <c r="H76" t="s">
        <v>1</v>
      </c>
      <c r="I76">
        <f>'user input'!B3/2+'user input'!B4+3*B3</f>
        <v>23.1</v>
      </c>
      <c r="J76">
        <f>2*'user input'!B2+2*'user input'!B3+B3</f>
        <v>20.2</v>
      </c>
      <c r="K76">
        <f>B2+'user input'!B5</f>
        <v>0.225</v>
      </c>
      <c r="L76" t="s">
        <v>9</v>
      </c>
      <c r="M76" t="s">
        <v>9</v>
      </c>
    </row>
    <row r="77" spans="1:13" ht="12.75">
      <c r="A77" t="s">
        <v>4</v>
      </c>
      <c r="B77">
        <f>B1-0.25</f>
        <v>0.875</v>
      </c>
      <c r="C77">
        <f>'user input'!B4+'user input'!B3/2+0.375</f>
        <v>22.875</v>
      </c>
      <c r="D77">
        <f>'user input'!B5*0.75</f>
        <v>0.09375</v>
      </c>
      <c r="E77" t="s">
        <v>9</v>
      </c>
      <c r="F77" t="s">
        <v>9</v>
      </c>
      <c r="H77" t="s">
        <v>1</v>
      </c>
      <c r="I77">
        <f>'user input'!B3/2+'user input'!B4</f>
        <v>22.5</v>
      </c>
      <c r="J77">
        <f>2*'user input'!B2+2*'user input'!B3</f>
        <v>20</v>
      </c>
      <c r="K77">
        <f>B2+'user input'!B5</f>
        <v>0.225</v>
      </c>
      <c r="L77" t="s">
        <v>9</v>
      </c>
      <c r="M77" t="s">
        <v>9</v>
      </c>
    </row>
    <row r="78" spans="1:13" ht="12.75">
      <c r="A78" t="s">
        <v>6</v>
      </c>
      <c r="B78">
        <f>B1-0.375</f>
        <v>0.75</v>
      </c>
      <c r="C78">
        <f>'user input'!B4+'user input'!B3/2+0.25</f>
        <v>22.75</v>
      </c>
      <c r="D78">
        <v>0</v>
      </c>
      <c r="E78">
        <v>-0.125</v>
      </c>
      <c r="F78" t="s">
        <v>8</v>
      </c>
      <c r="H78" t="s">
        <v>4</v>
      </c>
      <c r="I78">
        <f>'user input'!B3/2+'user input'!B4</f>
        <v>22.5</v>
      </c>
      <c r="J78">
        <f>2*'user input'!B2+2*'user input'!B3</f>
        <v>20</v>
      </c>
      <c r="K78">
        <f>'user input'!B5/2</f>
        <v>0.0625</v>
      </c>
      <c r="L78" t="s">
        <v>9</v>
      </c>
      <c r="M78" t="s">
        <v>9</v>
      </c>
    </row>
    <row r="79" spans="1:13" ht="12.75">
      <c r="A79" t="s">
        <v>4</v>
      </c>
      <c r="B79">
        <f>B1-0.375</f>
        <v>0.75</v>
      </c>
      <c r="C79">
        <f>'user input'!B4+'user input'!B3/2</f>
        <v>22.5</v>
      </c>
      <c r="D79">
        <f>'user input'!B5*0.75</f>
        <v>0.09375</v>
      </c>
      <c r="H79" t="s">
        <v>4</v>
      </c>
      <c r="I79">
        <f>'user input'!B3/2+'user input'!B4</f>
        <v>22.5</v>
      </c>
      <c r="J79">
        <v>0</v>
      </c>
      <c r="K79">
        <f>'user input'!B5/2</f>
        <v>0.0625</v>
      </c>
      <c r="L79" t="s">
        <v>9</v>
      </c>
      <c r="M79" t="s">
        <v>9</v>
      </c>
    </row>
    <row r="80" spans="1:13" ht="12.75">
      <c r="A80" t="s">
        <v>1</v>
      </c>
      <c r="B80">
        <f>B1-0.375</f>
        <v>0.75</v>
      </c>
      <c r="C80">
        <f>'user input'!B4+'user input'!B3/2</f>
        <v>22.5</v>
      </c>
      <c r="D80">
        <f>B2+'user input'!B5</f>
        <v>0.225</v>
      </c>
      <c r="E80" t="s">
        <v>9</v>
      </c>
      <c r="F80" t="s">
        <v>9</v>
      </c>
      <c r="H80" t="s">
        <v>1</v>
      </c>
      <c r="I80">
        <f>'user input'!B3/2+'user input'!B4</f>
        <v>22.5</v>
      </c>
      <c r="J80">
        <v>0</v>
      </c>
      <c r="K80">
        <f>B2+'user input'!B5</f>
        <v>0.225</v>
      </c>
      <c r="L80" t="s">
        <v>9</v>
      </c>
      <c r="M80" t="s">
        <v>9</v>
      </c>
    </row>
    <row r="81" spans="1:13" ht="12.75">
      <c r="A81" t="s">
        <v>1</v>
      </c>
      <c r="B81">
        <f>B1</f>
        <v>1.125</v>
      </c>
      <c r="C81">
        <f>'user input'!B4+'user input'!B3/2</f>
        <v>22.5</v>
      </c>
      <c r="D81">
        <f>B2+'user input'!B5</f>
        <v>0.225</v>
      </c>
      <c r="E81" t="s">
        <v>9</v>
      </c>
      <c r="F81" t="s">
        <v>9</v>
      </c>
      <c r="H81" t="s">
        <v>1</v>
      </c>
      <c r="I81">
        <f>'user input'!B3/2+'user input'!B4+2*B3</f>
        <v>22.9</v>
      </c>
      <c r="J81">
        <f>'user input'!B2/2</f>
        <v>2.5</v>
      </c>
      <c r="K81">
        <f>B2+'user input'!B5</f>
        <v>0.225</v>
      </c>
      <c r="L81" t="s">
        <v>9</v>
      </c>
      <c r="M81" t="s">
        <v>9</v>
      </c>
    </row>
    <row r="82" spans="1:13" ht="12.75">
      <c r="A82" t="s">
        <v>4</v>
      </c>
      <c r="B82">
        <f>B1</f>
        <v>1.125</v>
      </c>
      <c r="C82">
        <f>'user input'!B4+'user input'!B3/2</f>
        <v>22.5</v>
      </c>
      <c r="D82">
        <f>'user input'!B5/2</f>
        <v>0.0625</v>
      </c>
      <c r="E82" t="s">
        <v>9</v>
      </c>
      <c r="F82" t="s">
        <v>9</v>
      </c>
      <c r="H82" t="s">
        <v>4</v>
      </c>
      <c r="I82">
        <f>'user input'!B3/2+'user input'!B4+2*B3</f>
        <v>22.9</v>
      </c>
      <c r="J82">
        <f>'user input'!B2/2</f>
        <v>2.5</v>
      </c>
      <c r="K82">
        <f>'user input'!B5*0.75</f>
        <v>0.09375</v>
      </c>
      <c r="L82" t="s">
        <v>9</v>
      </c>
      <c r="M82" t="s">
        <v>9</v>
      </c>
    </row>
    <row r="83" spans="1:13" ht="12.75">
      <c r="A83" t="s">
        <v>4</v>
      </c>
      <c r="B83">
        <f>B1</f>
        <v>1.125</v>
      </c>
      <c r="C83">
        <f>'user input'!B3/2</f>
        <v>2.5</v>
      </c>
      <c r="D83">
        <f>'user input'!B5/2</f>
        <v>0.0625</v>
      </c>
      <c r="E83" t="s">
        <v>9</v>
      </c>
      <c r="F83" t="s">
        <v>9</v>
      </c>
      <c r="H83" t="s">
        <v>6</v>
      </c>
      <c r="I83">
        <f>'user input'!B3/2+'user input'!B4+B3</f>
        <v>22.7</v>
      </c>
      <c r="J83">
        <f>'user input'!B2/2-B3</f>
        <v>2.3</v>
      </c>
      <c r="K83">
        <f>-B3</f>
        <v>-0.2</v>
      </c>
      <c r="L83">
        <v>0</v>
      </c>
      <c r="M83" t="s">
        <v>7</v>
      </c>
    </row>
    <row r="84" spans="1:13" ht="12.75">
      <c r="A84" t="s">
        <v>1</v>
      </c>
      <c r="B84">
        <f>B1</f>
        <v>1.125</v>
      </c>
      <c r="C84">
        <f>'user input'!B3/2</f>
        <v>2.5</v>
      </c>
      <c r="D84">
        <f>B2+'user input'!B5</f>
        <v>0.225</v>
      </c>
      <c r="E84" t="s">
        <v>9</v>
      </c>
      <c r="F84" t="s">
        <v>9</v>
      </c>
      <c r="H84" t="s">
        <v>4</v>
      </c>
      <c r="I84">
        <f>'user input'!B3/2+'user input'!B4</f>
        <v>22.5</v>
      </c>
      <c r="J84">
        <f>'user input'!B2/2-B3</f>
        <v>2.3</v>
      </c>
      <c r="K84">
        <f>'user input'!B5*0.75</f>
        <v>0.09375</v>
      </c>
      <c r="L84" t="s">
        <v>9</v>
      </c>
      <c r="M84" t="s">
        <v>9</v>
      </c>
    </row>
    <row r="85" spans="1:13" ht="12.75">
      <c r="A85" t="s">
        <v>1</v>
      </c>
      <c r="B85">
        <f>B1+'user input'!B3/2-0.125</f>
        <v>3.5</v>
      </c>
      <c r="C85">
        <f>'user input'!B3/2-0.25</f>
        <v>2.25</v>
      </c>
      <c r="D85">
        <f>B2+'user input'!B5</f>
        <v>0.225</v>
      </c>
      <c r="E85" t="s">
        <v>9</v>
      </c>
      <c r="F85" t="s">
        <v>9</v>
      </c>
      <c r="H85" t="s">
        <v>1</v>
      </c>
      <c r="I85">
        <f>'user input'!B3/2+'user input'!B4</f>
        <v>22.5</v>
      </c>
      <c r="J85">
        <f>'user input'!B2/2-B3</f>
        <v>2.3</v>
      </c>
      <c r="K85">
        <f>B2+'user input'!B5</f>
        <v>0.225</v>
      </c>
      <c r="L85" t="s">
        <v>9</v>
      </c>
      <c r="M85" t="s">
        <v>9</v>
      </c>
    </row>
    <row r="86" spans="1:13" ht="12.75">
      <c r="A86" t="s">
        <v>4</v>
      </c>
      <c r="B86">
        <f>B1+'user input'!B3/2-0.125</f>
        <v>3.5</v>
      </c>
      <c r="C86">
        <f>'user input'!B3/2-0.25</f>
        <v>2.25</v>
      </c>
      <c r="D86">
        <f>'user input'!B5*0.75</f>
        <v>0.09375</v>
      </c>
      <c r="E86" t="s">
        <v>9</v>
      </c>
      <c r="F86" t="s">
        <v>9</v>
      </c>
      <c r="H86" t="s">
        <v>1</v>
      </c>
      <c r="I86">
        <f>'user input'!B3/2+'user input'!B4</f>
        <v>22.5</v>
      </c>
      <c r="J86">
        <f>'user input'!B2</f>
        <v>5</v>
      </c>
      <c r="K86">
        <f>B2+'user input'!B5</f>
        <v>0.225</v>
      </c>
      <c r="L86" t="s">
        <v>9</v>
      </c>
      <c r="M86" t="s">
        <v>9</v>
      </c>
    </row>
    <row r="87" spans="1:13" ht="12.75">
      <c r="A87" t="s">
        <v>6</v>
      </c>
      <c r="B87">
        <f>B1+'user input'!B3/2+0.125</f>
        <v>3.75</v>
      </c>
      <c r="C87">
        <f>'user input'!B3/2-0.25</f>
        <v>2.25</v>
      </c>
      <c r="D87">
        <v>0.125</v>
      </c>
      <c r="E87">
        <v>0</v>
      </c>
      <c r="F87" t="s">
        <v>8</v>
      </c>
      <c r="H87" t="s">
        <v>4</v>
      </c>
      <c r="I87">
        <f>'user input'!B3/2+'user input'!B4</f>
        <v>22.5</v>
      </c>
      <c r="J87">
        <f>'user input'!B2</f>
        <v>5</v>
      </c>
      <c r="K87">
        <f>'user input'!B5/2</f>
        <v>0.0625</v>
      </c>
      <c r="L87" t="s">
        <v>9</v>
      </c>
      <c r="M87" t="s">
        <v>9</v>
      </c>
    </row>
    <row r="88" spans="1:13" ht="12.75">
      <c r="A88" t="s">
        <v>4</v>
      </c>
      <c r="B88">
        <f>B1+'user input'!B3/2+0.125</f>
        <v>3.75</v>
      </c>
      <c r="C88">
        <f>'user input'!B3/2</f>
        <v>2.5</v>
      </c>
      <c r="D88">
        <f>'user input'!B5*0.75</f>
        <v>0.09375</v>
      </c>
      <c r="E88" t="s">
        <v>9</v>
      </c>
      <c r="F88" t="s">
        <v>9</v>
      </c>
      <c r="H88" t="s">
        <v>4</v>
      </c>
      <c r="I88">
        <f>'user input'!B3/2</f>
        <v>2.5</v>
      </c>
      <c r="J88">
        <f>'user input'!B2</f>
        <v>5</v>
      </c>
      <c r="K88">
        <f>'user input'!B5/2</f>
        <v>0.0625</v>
      </c>
      <c r="L88" t="s">
        <v>9</v>
      </c>
      <c r="M88" t="s">
        <v>9</v>
      </c>
    </row>
    <row r="89" spans="1:13" ht="12.75">
      <c r="A89" t="s">
        <v>1</v>
      </c>
      <c r="B89">
        <f>B1+'user input'!B3/2+0.125</f>
        <v>3.75</v>
      </c>
      <c r="C89">
        <f>'user input'!B3/2</f>
        <v>2.5</v>
      </c>
      <c r="D89">
        <f>B2+'user input'!B5</f>
        <v>0.225</v>
      </c>
      <c r="E89" t="s">
        <v>9</v>
      </c>
      <c r="F89" t="s">
        <v>9</v>
      </c>
      <c r="H89" t="s">
        <v>1</v>
      </c>
      <c r="I89">
        <f>'user input'!B3/2</f>
        <v>2.5</v>
      </c>
      <c r="J89">
        <f>'user input'!B2</f>
        <v>5</v>
      </c>
      <c r="K89">
        <f>B2+'user input'!B5</f>
        <v>0.225</v>
      </c>
      <c r="L89" t="s">
        <v>9</v>
      </c>
      <c r="M89" t="s">
        <v>9</v>
      </c>
    </row>
    <row r="90" spans="1:13" ht="12.75">
      <c r="A90" t="s">
        <v>1</v>
      </c>
      <c r="B90">
        <f>B1+'user input'!B3</f>
        <v>6.125</v>
      </c>
      <c r="C90">
        <f>'user input'!B3/2</f>
        <v>2.5</v>
      </c>
      <c r="D90">
        <f>B2+'user input'!B5</f>
        <v>0.225</v>
      </c>
      <c r="E90" t="s">
        <v>9</v>
      </c>
      <c r="F90" t="s">
        <v>9</v>
      </c>
      <c r="H90" t="s">
        <v>1</v>
      </c>
      <c r="I90">
        <f>'user input'!B3/2-B3</f>
        <v>2.3</v>
      </c>
      <c r="J90">
        <f>'user input'!B2+'user input'!B3/2-B3</f>
        <v>7.3</v>
      </c>
      <c r="K90">
        <f>B2+'user input'!B5</f>
        <v>0.225</v>
      </c>
      <c r="L90" t="s">
        <v>9</v>
      </c>
      <c r="M90" t="s">
        <v>9</v>
      </c>
    </row>
    <row r="91" spans="1:13" ht="12.75">
      <c r="A91" t="s">
        <v>4</v>
      </c>
      <c r="B91">
        <f>B1+'user input'!B3</f>
        <v>6.125</v>
      </c>
      <c r="C91">
        <f>'user input'!B3/2</f>
        <v>2.5</v>
      </c>
      <c r="D91">
        <f>'user input'!B5/2</f>
        <v>0.0625</v>
      </c>
      <c r="E91" t="s">
        <v>9</v>
      </c>
      <c r="F91" t="s">
        <v>9</v>
      </c>
      <c r="H91" t="s">
        <v>4</v>
      </c>
      <c r="I91">
        <f>'user input'!B3/2-B3</f>
        <v>2.3</v>
      </c>
      <c r="J91">
        <f>'user input'!B2+'user input'!B3/2-B3</f>
        <v>7.3</v>
      </c>
      <c r="K91">
        <f>'user input'!B5*0.75</f>
        <v>0.09375</v>
      </c>
      <c r="L91" t="s">
        <v>9</v>
      </c>
      <c r="M91" t="s">
        <v>9</v>
      </c>
    </row>
    <row r="92" spans="1:13" ht="12.75">
      <c r="A92" t="s">
        <v>4</v>
      </c>
      <c r="B92">
        <f>B1+'user input'!B3</f>
        <v>6.125</v>
      </c>
      <c r="C92">
        <f>'user input'!B4+'user input'!B3/2</f>
        <v>22.5</v>
      </c>
      <c r="D92">
        <f>'user input'!B5/2</f>
        <v>0.0625</v>
      </c>
      <c r="E92" t="s">
        <v>9</v>
      </c>
      <c r="F92" t="s">
        <v>9</v>
      </c>
      <c r="H92" t="s">
        <v>6</v>
      </c>
      <c r="I92">
        <f>'user input'!B3/2-B3</f>
        <v>2.3</v>
      </c>
      <c r="J92">
        <f>'user input'!B2+'user input'!B3/2+B3</f>
        <v>7.7</v>
      </c>
      <c r="K92">
        <v>0</v>
      </c>
      <c r="L92">
        <f>B3</f>
        <v>0.2</v>
      </c>
      <c r="M92" t="s">
        <v>7</v>
      </c>
    </row>
    <row r="93" spans="1:13" ht="12.75">
      <c r="A93" t="s">
        <v>1</v>
      </c>
      <c r="B93">
        <f>B1+'user input'!B3</f>
        <v>6.125</v>
      </c>
      <c r="C93">
        <f>'user input'!B4+'user input'!B3/2</f>
        <v>22.5</v>
      </c>
      <c r="D93">
        <f>B2+'user input'!B5</f>
        <v>0.225</v>
      </c>
      <c r="E93" t="s">
        <v>9</v>
      </c>
      <c r="F93" t="s">
        <v>9</v>
      </c>
      <c r="H93" t="s">
        <v>4</v>
      </c>
      <c r="I93">
        <f>'user input'!B3/2</f>
        <v>2.5</v>
      </c>
      <c r="J93">
        <f>'user input'!B2+'user input'!B3/2+B3</f>
        <v>7.7</v>
      </c>
      <c r="K93">
        <f>'user input'!B5*0.75</f>
        <v>0.09375</v>
      </c>
      <c r="L93" t="s">
        <v>9</v>
      </c>
      <c r="M93" t="s">
        <v>9</v>
      </c>
    </row>
    <row r="94" spans="1:13" ht="12.75">
      <c r="A94" t="s">
        <v>1</v>
      </c>
      <c r="B94">
        <f>B1+'user input'!B3+'user input'!B2/2-0.125</f>
        <v>8.5</v>
      </c>
      <c r="C94">
        <f>'user input'!B4+'user input'!B3/2+0.25</f>
        <v>22.75</v>
      </c>
      <c r="D94">
        <f>B2+'user input'!B5</f>
        <v>0.225</v>
      </c>
      <c r="E94" t="s">
        <v>9</v>
      </c>
      <c r="F94" t="s">
        <v>9</v>
      </c>
      <c r="H94" t="s">
        <v>1</v>
      </c>
      <c r="I94">
        <f>'user input'!B3/2</f>
        <v>2.5</v>
      </c>
      <c r="J94">
        <f>'user input'!B2+'user input'!B3/2+B3</f>
        <v>7.7</v>
      </c>
      <c r="K94">
        <f>B2+'user input'!B5</f>
        <v>0.225</v>
      </c>
      <c r="L94" t="s">
        <v>9</v>
      </c>
      <c r="M94" t="s">
        <v>9</v>
      </c>
    </row>
    <row r="95" spans="1:13" ht="12.75">
      <c r="A95" t="s">
        <v>4</v>
      </c>
      <c r="B95">
        <f>B1+'user input'!B3+'user input'!B2/2-0.125</f>
        <v>8.5</v>
      </c>
      <c r="C95">
        <f>'user input'!B4+'user input'!B3/2+0.25</f>
        <v>22.75</v>
      </c>
      <c r="D95">
        <f>'user input'!B5*0.75</f>
        <v>0.09375</v>
      </c>
      <c r="E95" t="s">
        <v>9</v>
      </c>
      <c r="F95" t="s">
        <v>9</v>
      </c>
      <c r="H95" t="s">
        <v>1</v>
      </c>
      <c r="I95">
        <f>'user input'!B3/2</f>
        <v>2.5</v>
      </c>
      <c r="J95">
        <f>'user input'!B2+'user input'!B3</f>
        <v>10</v>
      </c>
      <c r="K95">
        <f>B2+'user input'!B5</f>
        <v>0.225</v>
      </c>
      <c r="L95" t="s">
        <v>9</v>
      </c>
      <c r="M95" t="s">
        <v>9</v>
      </c>
    </row>
    <row r="96" spans="1:13" ht="12.75">
      <c r="A96" t="s">
        <v>6</v>
      </c>
      <c r="B96">
        <f>B1+'user input'!B3+'user input'!B2/2+0.125</f>
        <v>8.75</v>
      </c>
      <c r="C96">
        <f>'user input'!B4+'user input'!B3/2+0.25</f>
        <v>22.75</v>
      </c>
      <c r="D96">
        <v>0.125</v>
      </c>
      <c r="E96">
        <v>0</v>
      </c>
      <c r="F96" t="s">
        <v>7</v>
      </c>
      <c r="H96" t="s">
        <v>4</v>
      </c>
      <c r="I96">
        <f>'user input'!B3/2</f>
        <v>2.5</v>
      </c>
      <c r="J96">
        <f>'user input'!B2+'user input'!B3</f>
        <v>10</v>
      </c>
      <c r="K96">
        <f>'user input'!B5/2</f>
        <v>0.0625</v>
      </c>
      <c r="L96" t="s">
        <v>9</v>
      </c>
      <c r="M96" t="s">
        <v>9</v>
      </c>
    </row>
    <row r="97" spans="1:13" ht="12.75">
      <c r="A97" t="s">
        <v>4</v>
      </c>
      <c r="B97">
        <f>B1+'user input'!B3+'user input'!B2/2+0.125</f>
        <v>8.75</v>
      </c>
      <c r="C97">
        <f>'user input'!B4+'user input'!B3/2</f>
        <v>22.5</v>
      </c>
      <c r="D97">
        <f>'user input'!B5*0.75</f>
        <v>0.09375</v>
      </c>
      <c r="E97" t="s">
        <v>9</v>
      </c>
      <c r="F97" t="s">
        <v>9</v>
      </c>
      <c r="H97" t="s">
        <v>4</v>
      </c>
      <c r="I97">
        <f>'user input'!B3/2+'user input'!B4</f>
        <v>22.5</v>
      </c>
      <c r="J97">
        <f>'user input'!B2+'user input'!B3</f>
        <v>10</v>
      </c>
      <c r="K97">
        <f>'user input'!B5/2</f>
        <v>0.0625</v>
      </c>
      <c r="L97" t="s">
        <v>9</v>
      </c>
      <c r="M97" t="s">
        <v>9</v>
      </c>
    </row>
    <row r="98" spans="1:13" ht="12.75">
      <c r="A98" t="s">
        <v>1</v>
      </c>
      <c r="B98">
        <f>B1+'user input'!B3+'user input'!B2/2+0.125</f>
        <v>8.75</v>
      </c>
      <c r="C98">
        <f>'user input'!B4+'user input'!B3/2</f>
        <v>22.5</v>
      </c>
      <c r="D98">
        <f>B2+'user input'!B5</f>
        <v>0.225</v>
      </c>
      <c r="E98" t="s">
        <v>9</v>
      </c>
      <c r="F98" t="s">
        <v>9</v>
      </c>
      <c r="H98" t="s">
        <v>1</v>
      </c>
      <c r="I98">
        <f>'user input'!B3/2+'user input'!B4</f>
        <v>22.5</v>
      </c>
      <c r="J98">
        <f>'user input'!B2+'user input'!B3</f>
        <v>10</v>
      </c>
      <c r="K98">
        <f>B2+'user input'!B5</f>
        <v>0.225</v>
      </c>
      <c r="L98" t="s">
        <v>9</v>
      </c>
      <c r="M98" t="s">
        <v>9</v>
      </c>
    </row>
    <row r="99" spans="1:13" ht="12.75">
      <c r="A99" t="s">
        <v>1</v>
      </c>
      <c r="B99">
        <f>'user input'!B3+'user input'!B2+B1</f>
        <v>11.125</v>
      </c>
      <c r="C99">
        <f>'user input'!B4+'user input'!B3/2</f>
        <v>22.5</v>
      </c>
      <c r="D99">
        <f>B2+'user input'!B5</f>
        <v>0.225</v>
      </c>
      <c r="E99" t="s">
        <v>9</v>
      </c>
      <c r="F99" t="s">
        <v>9</v>
      </c>
      <c r="H99" t="s">
        <v>1</v>
      </c>
      <c r="I99">
        <f>'user input'!B3/2+'user input'!B4+B3</f>
        <v>22.7</v>
      </c>
      <c r="J99">
        <f>1.5*'user input'!B2+'user input'!B3-B3</f>
        <v>12.3</v>
      </c>
      <c r="K99">
        <f>B2+'user input'!B5</f>
        <v>0.225</v>
      </c>
      <c r="L99" t="s">
        <v>9</v>
      </c>
      <c r="M99" t="s">
        <v>9</v>
      </c>
    </row>
    <row r="100" spans="1:13" ht="12.75">
      <c r="A100" t="s">
        <v>4</v>
      </c>
      <c r="B100">
        <f>'user input'!B3+'user input'!B2+B1</f>
        <v>11.125</v>
      </c>
      <c r="C100">
        <f>'user input'!B4+'user input'!B3/2</f>
        <v>22.5</v>
      </c>
      <c r="D100">
        <f>'user input'!B5/2</f>
        <v>0.0625</v>
      </c>
      <c r="E100" t="s">
        <v>9</v>
      </c>
      <c r="F100" t="s">
        <v>9</v>
      </c>
      <c r="H100" t="s">
        <v>4</v>
      </c>
      <c r="I100">
        <f>'user input'!B3/2+'user input'!B4+B3</f>
        <v>22.7</v>
      </c>
      <c r="J100">
        <f>1.5*'user input'!B2+'user input'!B3-B3</f>
        <v>12.3</v>
      </c>
      <c r="K100">
        <f>'user input'!B5*0.75</f>
        <v>0.09375</v>
      </c>
      <c r="L100" t="s">
        <v>9</v>
      </c>
      <c r="M100" t="s">
        <v>9</v>
      </c>
    </row>
    <row r="101" spans="1:13" ht="12.75">
      <c r="A101" t="s">
        <v>4</v>
      </c>
      <c r="B101">
        <f>'user input'!B3+'user input'!B2+B1</f>
        <v>11.125</v>
      </c>
      <c r="C101">
        <f>'user input'!B3/2</f>
        <v>2.5</v>
      </c>
      <c r="D101">
        <f>'user input'!B5/2</f>
        <v>0.0625</v>
      </c>
      <c r="E101" t="s">
        <v>9</v>
      </c>
      <c r="F101" t="s">
        <v>9</v>
      </c>
      <c r="H101" t="s">
        <v>6</v>
      </c>
      <c r="I101">
        <f>'user input'!B3/2+'user input'!B4+B3</f>
        <v>22.7</v>
      </c>
      <c r="J101">
        <f>1.5*'user input'!B2+'user input'!B3+B3</f>
        <v>12.7</v>
      </c>
      <c r="K101">
        <v>0</v>
      </c>
      <c r="L101">
        <f>B3</f>
        <v>0.2</v>
      </c>
      <c r="M101" t="s">
        <v>8</v>
      </c>
    </row>
    <row r="102" spans="1:13" ht="12.75">
      <c r="A102" t="s">
        <v>1</v>
      </c>
      <c r="B102">
        <f>'user input'!B3+'user input'!B2+B1</f>
        <v>11.125</v>
      </c>
      <c r="C102">
        <f>'user input'!B3/2</f>
        <v>2.5</v>
      </c>
      <c r="D102">
        <f>B2+'user input'!B5</f>
        <v>0.225</v>
      </c>
      <c r="E102" t="s">
        <v>9</v>
      </c>
      <c r="F102" t="s">
        <v>9</v>
      </c>
      <c r="H102" t="s">
        <v>4</v>
      </c>
      <c r="I102">
        <f>'user input'!B3/2+'user input'!B4</f>
        <v>22.5</v>
      </c>
      <c r="J102">
        <f>1.5*'user input'!B2+'user input'!B3+B3</f>
        <v>12.7</v>
      </c>
      <c r="K102">
        <f>'user input'!B5*0.75</f>
        <v>0.09375</v>
      </c>
      <c r="L102" t="s">
        <v>9</v>
      </c>
      <c r="M102" t="s">
        <v>9</v>
      </c>
    </row>
    <row r="103" spans="1:13" ht="12.75">
      <c r="A103" t="s">
        <v>1</v>
      </c>
      <c r="B103">
        <f>1.5*'user input'!B3+'user input'!B2+B1-0.125</f>
        <v>13.5</v>
      </c>
      <c r="C103">
        <f>'user input'!B3/2-0.25</f>
        <v>2.25</v>
      </c>
      <c r="D103">
        <f>B2+'user input'!B5</f>
        <v>0.225</v>
      </c>
      <c r="E103" t="s">
        <v>9</v>
      </c>
      <c r="F103" t="s">
        <v>9</v>
      </c>
      <c r="H103" t="s">
        <v>1</v>
      </c>
      <c r="I103">
        <f>'user input'!B3/2+'user input'!B4</f>
        <v>22.5</v>
      </c>
      <c r="J103">
        <f>1.5*'user input'!B2+'user input'!B3+B3</f>
        <v>12.7</v>
      </c>
      <c r="K103">
        <f>B2+'user input'!B5</f>
        <v>0.225</v>
      </c>
      <c r="L103" t="s">
        <v>9</v>
      </c>
      <c r="M103" t="s">
        <v>9</v>
      </c>
    </row>
    <row r="104" spans="1:13" ht="12.75">
      <c r="A104" t="s">
        <v>4</v>
      </c>
      <c r="B104">
        <f>1.5*'user input'!B3+'user input'!B2+B1-0.125</f>
        <v>13.5</v>
      </c>
      <c r="C104">
        <f>'user input'!B3/2-0.25</f>
        <v>2.25</v>
      </c>
      <c r="D104">
        <f>'user input'!B5*0.75</f>
        <v>0.09375</v>
      </c>
      <c r="E104" t="s">
        <v>9</v>
      </c>
      <c r="F104" t="s">
        <v>9</v>
      </c>
      <c r="H104" t="s">
        <v>1</v>
      </c>
      <c r="I104">
        <f>'user input'!B3/2+'user input'!B4</f>
        <v>22.5</v>
      </c>
      <c r="J104">
        <f>2*'user input'!B2+'user input'!B3</f>
        <v>15</v>
      </c>
      <c r="K104">
        <f>B2+'user input'!B5</f>
        <v>0.225</v>
      </c>
      <c r="L104" t="s">
        <v>9</v>
      </c>
      <c r="M104" t="s">
        <v>9</v>
      </c>
    </row>
    <row r="105" spans="1:13" ht="12.75">
      <c r="A105" t="s">
        <v>6</v>
      </c>
      <c r="B105">
        <f>1.5*'user input'!B3+'user input'!B2+B1+0.125</f>
        <v>13.75</v>
      </c>
      <c r="C105">
        <f>'user input'!B3/2-0.25</f>
        <v>2.25</v>
      </c>
      <c r="D105">
        <v>0.125</v>
      </c>
      <c r="E105">
        <v>0</v>
      </c>
      <c r="F105" t="s">
        <v>8</v>
      </c>
      <c r="H105" t="s">
        <v>4</v>
      </c>
      <c r="I105">
        <f>'user input'!B3/2+'user input'!B4</f>
        <v>22.5</v>
      </c>
      <c r="J105">
        <f>2*'user input'!B2+'user input'!B3</f>
        <v>15</v>
      </c>
      <c r="K105">
        <f>'user input'!B5/2</f>
        <v>0.0625</v>
      </c>
      <c r="L105" t="s">
        <v>9</v>
      </c>
      <c r="M105" t="s">
        <v>9</v>
      </c>
    </row>
    <row r="106" spans="1:13" ht="12.75">
      <c r="A106" t="s">
        <v>4</v>
      </c>
      <c r="B106">
        <f>1.5*'user input'!B3+'user input'!B2+B1+0.125</f>
        <v>13.75</v>
      </c>
      <c r="C106">
        <f>'user input'!B3/2</f>
        <v>2.5</v>
      </c>
      <c r="D106">
        <f>'user input'!B5*0.75</f>
        <v>0.09375</v>
      </c>
      <c r="E106" t="s">
        <v>9</v>
      </c>
      <c r="F106" t="s">
        <v>9</v>
      </c>
      <c r="H106" t="s">
        <v>4</v>
      </c>
      <c r="I106">
        <f>'user input'!B3/2</f>
        <v>2.5</v>
      </c>
      <c r="J106">
        <f>2*'user input'!B2+'user input'!B3</f>
        <v>15</v>
      </c>
      <c r="K106">
        <f>'user input'!B5/2</f>
        <v>0.0625</v>
      </c>
      <c r="L106" t="s">
        <v>9</v>
      </c>
      <c r="M106" t="s">
        <v>9</v>
      </c>
    </row>
    <row r="107" spans="1:13" ht="12.75">
      <c r="A107" t="s">
        <v>1</v>
      </c>
      <c r="B107">
        <f>1.5*'user input'!B3+'user input'!B2+B1+0.125</f>
        <v>13.75</v>
      </c>
      <c r="C107">
        <f>'user input'!B3/2</f>
        <v>2.5</v>
      </c>
      <c r="D107">
        <f>B2+'user input'!B5</f>
        <v>0.225</v>
      </c>
      <c r="E107" t="s">
        <v>9</v>
      </c>
      <c r="F107" t="s">
        <v>9</v>
      </c>
      <c r="H107" t="s">
        <v>1</v>
      </c>
      <c r="I107">
        <f>'user input'!B3/2</f>
        <v>2.5</v>
      </c>
      <c r="J107">
        <f>2*'user input'!B2+'user input'!B3</f>
        <v>15</v>
      </c>
      <c r="K107">
        <f>B2+'user input'!B5</f>
        <v>0.225</v>
      </c>
      <c r="L107" t="s">
        <v>9</v>
      </c>
      <c r="M107" t="s">
        <v>9</v>
      </c>
    </row>
    <row r="108" spans="1:13" ht="12.75">
      <c r="A108" t="s">
        <v>1</v>
      </c>
      <c r="B108">
        <f>2*'user input'!B3+'user input'!B2+B1</f>
        <v>16.125</v>
      </c>
      <c r="C108">
        <f>'user input'!B3/2</f>
        <v>2.5</v>
      </c>
      <c r="D108">
        <f>B2+'user input'!B5</f>
        <v>0.225</v>
      </c>
      <c r="E108" t="s">
        <v>9</v>
      </c>
      <c r="F108" t="s">
        <v>9</v>
      </c>
      <c r="H108" t="s">
        <v>1</v>
      </c>
      <c r="I108">
        <f>'user input'!B3/2-B3</f>
        <v>2.3</v>
      </c>
      <c r="J108">
        <f>2*'user input'!B2+1.5*'user input'!B3-B3</f>
        <v>17.3</v>
      </c>
      <c r="K108">
        <f>B2+'user input'!B5</f>
        <v>0.225</v>
      </c>
      <c r="L108" t="s">
        <v>9</v>
      </c>
      <c r="M108" t="s">
        <v>9</v>
      </c>
    </row>
    <row r="109" spans="1:13" ht="12.75">
      <c r="A109" t="s">
        <v>4</v>
      </c>
      <c r="B109">
        <f>2*'user input'!B3+'user input'!B2+B1</f>
        <v>16.125</v>
      </c>
      <c r="C109">
        <f>'user input'!B3/2</f>
        <v>2.5</v>
      </c>
      <c r="D109">
        <f>'user input'!B5/2</f>
        <v>0.0625</v>
      </c>
      <c r="E109" t="s">
        <v>9</v>
      </c>
      <c r="F109" t="s">
        <v>9</v>
      </c>
      <c r="H109" t="s">
        <v>4</v>
      </c>
      <c r="I109">
        <f>'user input'!B3/2-B3</f>
        <v>2.3</v>
      </c>
      <c r="J109">
        <f>2*'user input'!B2+1.5*'user input'!B3-B3</f>
        <v>17.3</v>
      </c>
      <c r="K109">
        <f>'user input'!B5*0.75</f>
        <v>0.09375</v>
      </c>
      <c r="L109" t="s">
        <v>9</v>
      </c>
      <c r="M109" t="s">
        <v>9</v>
      </c>
    </row>
    <row r="110" spans="1:13" ht="12.75">
      <c r="A110" t="s">
        <v>4</v>
      </c>
      <c r="B110">
        <f>2*'user input'!B3+'user input'!B2+B1</f>
        <v>16.125</v>
      </c>
      <c r="C110">
        <f>'user input'!B4+'user input'!B3/2</f>
        <v>22.5</v>
      </c>
      <c r="D110">
        <f>'user input'!B5/2</f>
        <v>0.0625</v>
      </c>
      <c r="E110" t="s">
        <v>9</v>
      </c>
      <c r="F110" t="s">
        <v>9</v>
      </c>
      <c r="H110" t="s">
        <v>6</v>
      </c>
      <c r="I110">
        <f>'user input'!B3/2-B3</f>
        <v>2.3</v>
      </c>
      <c r="J110">
        <f>2*'user input'!B2+1.5*'user input'!B3+B3</f>
        <v>17.7</v>
      </c>
      <c r="K110">
        <v>0</v>
      </c>
      <c r="L110">
        <f>B3</f>
        <v>0.2</v>
      </c>
      <c r="M110" t="s">
        <v>7</v>
      </c>
    </row>
    <row r="111" spans="1:13" ht="12.75">
      <c r="A111" t="s">
        <v>1</v>
      </c>
      <c r="B111">
        <f>2*'user input'!B3+'user input'!B2+B1</f>
        <v>16.125</v>
      </c>
      <c r="C111">
        <f>'user input'!B4+'user input'!B3/2</f>
        <v>22.5</v>
      </c>
      <c r="D111">
        <f>B2+'user input'!B5</f>
        <v>0.225</v>
      </c>
      <c r="E111" t="s">
        <v>9</v>
      </c>
      <c r="F111" t="s">
        <v>9</v>
      </c>
      <c r="H111" t="s">
        <v>4</v>
      </c>
      <c r="I111">
        <f>'user input'!B3/2</f>
        <v>2.5</v>
      </c>
      <c r="J111">
        <f>2*'user input'!B2+1.5*'user input'!B3+B3</f>
        <v>17.7</v>
      </c>
      <c r="K111">
        <f>'user input'!B5*0.75</f>
        <v>0.09375</v>
      </c>
      <c r="L111" t="s">
        <v>9</v>
      </c>
      <c r="M111" t="s">
        <v>9</v>
      </c>
    </row>
    <row r="112" spans="1:13" ht="12.75">
      <c r="A112" t="s">
        <v>1</v>
      </c>
      <c r="B112">
        <f>2*'user input'!B3+1.5*'user input'!B2+B1-0.125</f>
        <v>18.5</v>
      </c>
      <c r="C112">
        <f>'user input'!B4+'user input'!B3/2+0.25</f>
        <v>22.75</v>
      </c>
      <c r="D112">
        <f>B2+'user input'!B5</f>
        <v>0.225</v>
      </c>
      <c r="E112" t="s">
        <v>9</v>
      </c>
      <c r="F112" t="s">
        <v>9</v>
      </c>
      <c r="H112" t="s">
        <v>1</v>
      </c>
      <c r="I112">
        <f>'user input'!B3/2</f>
        <v>2.5</v>
      </c>
      <c r="J112">
        <f>2*'user input'!B2+1.5*'user input'!B3+B3</f>
        <v>17.7</v>
      </c>
      <c r="K112">
        <f>B2+'user input'!B5</f>
        <v>0.225</v>
      </c>
      <c r="L112" t="s">
        <v>9</v>
      </c>
      <c r="M112" t="s">
        <v>9</v>
      </c>
    </row>
    <row r="113" spans="1:13" ht="12.75">
      <c r="A113" t="s">
        <v>4</v>
      </c>
      <c r="B113">
        <f>2*'user input'!B3+1.5*'user input'!B2+B1-0.125</f>
        <v>18.5</v>
      </c>
      <c r="C113">
        <f>'user input'!B4+'user input'!B3/2+0.25</f>
        <v>22.75</v>
      </c>
      <c r="D113">
        <f>'user input'!B5*0.75</f>
        <v>0.09375</v>
      </c>
      <c r="E113" t="s">
        <v>9</v>
      </c>
      <c r="F113" t="s">
        <v>9</v>
      </c>
      <c r="H113" t="s">
        <v>1</v>
      </c>
      <c r="I113">
        <f>'user input'!B3/2</f>
        <v>2.5</v>
      </c>
      <c r="J113">
        <f>2*'user input'!B2+2*'user input'!B3</f>
        <v>20</v>
      </c>
      <c r="K113">
        <f>B2+'user input'!B5</f>
        <v>0.225</v>
      </c>
      <c r="L113" t="s">
        <v>9</v>
      </c>
      <c r="M113" t="s">
        <v>9</v>
      </c>
    </row>
    <row r="114" spans="1:13" ht="12.75">
      <c r="A114" t="s">
        <v>6</v>
      </c>
      <c r="B114">
        <f>2*'user input'!B3+1.5*'user input'!B2+B1</f>
        <v>18.625</v>
      </c>
      <c r="C114">
        <f>'user input'!B4+'user input'!B3/2+0.375</f>
        <v>22.875</v>
      </c>
      <c r="D114">
        <v>0.125</v>
      </c>
      <c r="E114">
        <v>0</v>
      </c>
      <c r="F114" t="s">
        <v>7</v>
      </c>
      <c r="H114" t="s">
        <v>4</v>
      </c>
      <c r="I114">
        <f>'user input'!B3/2</f>
        <v>2.5</v>
      </c>
      <c r="J114">
        <f>2*'user input'!B2+2*'user input'!B3</f>
        <v>20</v>
      </c>
      <c r="K114">
        <f>'user input'!B5/2</f>
        <v>0.0625</v>
      </c>
      <c r="L114" t="s">
        <v>9</v>
      </c>
      <c r="M114" t="s">
        <v>9</v>
      </c>
    </row>
    <row r="115" spans="1:13" ht="12.75">
      <c r="A115" t="s">
        <v>4</v>
      </c>
      <c r="B115">
        <f>2*'user input'!B3+1.5*'user input'!B2+B1+0.25</f>
        <v>18.875</v>
      </c>
      <c r="C115">
        <f>'user input'!B4+'user input'!B3/2+0.375</f>
        <v>22.875</v>
      </c>
      <c r="D115">
        <f>'user input'!B5*0.75</f>
        <v>0.09375</v>
      </c>
      <c r="E115" t="s">
        <v>9</v>
      </c>
      <c r="F115" t="s">
        <v>9</v>
      </c>
      <c r="H115" t="s">
        <v>4</v>
      </c>
      <c r="I115">
        <f>'user input'!B3/2+'user input'!B4</f>
        <v>22.5</v>
      </c>
      <c r="J115">
        <f>2*'user input'!B2+2*'user input'!B3</f>
        <v>20</v>
      </c>
      <c r="K115">
        <f>'user input'!B5/2</f>
        <v>0.0625</v>
      </c>
      <c r="L115" t="s">
        <v>9</v>
      </c>
      <c r="M115" t="s">
        <v>9</v>
      </c>
    </row>
    <row r="116" spans="1:13" ht="12.75">
      <c r="A116" t="s">
        <v>1</v>
      </c>
      <c r="B116">
        <f>2*'user input'!B3+1.5*'user input'!B2+B1+0.25</f>
        <v>18.875</v>
      </c>
      <c r="C116">
        <f>'user input'!B4+'user input'!B3/2+0.375</f>
        <v>22.875</v>
      </c>
      <c r="D116">
        <f>B2+'user input'!B5</f>
        <v>0.225</v>
      </c>
      <c r="E116" t="s">
        <v>9</v>
      </c>
      <c r="F116" t="s">
        <v>9</v>
      </c>
      <c r="H116" t="s">
        <v>1</v>
      </c>
      <c r="I116">
        <f>'user input'!B3/2+'user input'!B4</f>
        <v>22.5</v>
      </c>
      <c r="J116">
        <f>2*'user input'!B2+2*'user input'!B3</f>
        <v>20</v>
      </c>
      <c r="K116">
        <f>B2+'user input'!B5</f>
        <v>0.225</v>
      </c>
      <c r="L116" t="s">
        <v>9</v>
      </c>
      <c r="M116" t="s">
        <v>9</v>
      </c>
    </row>
    <row r="117" spans="1:13" ht="12.75">
      <c r="A117" t="s">
        <v>15</v>
      </c>
      <c r="H117" t="s">
        <v>15</v>
      </c>
      <c r="I117" t="s">
        <v>9</v>
      </c>
      <c r="J117" t="s">
        <v>9</v>
      </c>
      <c r="K117" t="s">
        <v>9</v>
      </c>
      <c r="L117" t="s">
        <v>9</v>
      </c>
      <c r="M117" t="s">
        <v>9</v>
      </c>
    </row>
  </sheetData>
  <sheetProtection password="C77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Authorized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2012-09-07T18:42:37Z</dcterms:created>
  <dcterms:modified xsi:type="dcterms:W3CDTF">2012-09-16T17:15:42Z</dcterms:modified>
  <cp:category/>
  <cp:version/>
  <cp:contentType/>
  <cp:contentStatus/>
</cp:coreProperties>
</file>